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omments1.xml" ContentType="application/vnd.openxmlformats-officedocument.spreadsheetml.comments+xml"/>
  <Override PartName="/xl/customProperty3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ThisWorkbook"/>
  <mc:AlternateContent xmlns:mc="http://schemas.openxmlformats.org/markup-compatibility/2006">
    <mc:Choice Requires="x15">
      <x15ac:absPath xmlns:x15ac="http://schemas.microsoft.com/office/spreadsheetml/2010/11/ac" url="C:\MB Active\1 AIG New Starting 2018\Equalization\Guide\2026 06 Procedures Change Condensate Model Update\Final Notification Sent to Industry\Model and Procedures\Sent\"/>
    </mc:Choice>
  </mc:AlternateContent>
  <xr:revisionPtr revIDLastSave="0" documentId="13_ncr:1_{209F009F-F286-40AC-AD9F-58528D3BBBF9}" xr6:coauthVersionLast="47" xr6:coauthVersionMax="47" xr10:uidLastSave="{00000000-0000-0000-0000-000000000000}"/>
  <bookViews>
    <workbookView xWindow="-120" yWindow="-120" windowWidth="29040" windowHeight="15720" tabRatio="450" xr2:uid="{00000000-000D-0000-FFFF-FFFF00000000}"/>
  </bookViews>
  <sheets>
    <sheet name="Revisions" sheetId="4" r:id="rId1"/>
    <sheet name="MODEL API 12.3" sheetId="6" r:id="rId2"/>
    <sheet name="Model Report" sheetId="5" r:id="rId3"/>
  </sheets>
  <definedNames>
    <definedName name="_xlnm.Print_Area" localSheetId="1">'MODEL API 12.3'!$A$1:$M$49</definedName>
    <definedName name="_xlnm.Print_Area" localSheetId="2">'Model Report'!$A$1:$I$50</definedName>
    <definedName name="Z_9EDA724A_1C4A_4482_9620_890123238D32_.wvu.PrintArea" localSheetId="1" hidden="1">'MODEL API 12.3'!$A$1:$P$46</definedName>
    <definedName name="Z_9EDA724A_1C4A_4482_9620_890123238D32_.wvu.PrintArea" localSheetId="2" hidden="1">'Model Report'!$B$6:$I$49</definedName>
  </definedNames>
  <calcPr calcId="191029"/>
  <customWorkbookViews>
    <customWorkbookView name="Mayerly Bedoya - Personal View" guid="{9EDA724A-1C4A-4482-9620-890123238D32}" mergeInterval="0" personalView="1" maximized="1" windowWidth="1148" windowHeight="670" tabRatio="19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36" i="6" l="1"/>
  <c r="E25" i="5" l="1"/>
  <c r="A10" i="5"/>
  <c r="A3" i="5"/>
  <c r="O43" i="6" l="1"/>
  <c r="O42" i="6"/>
  <c r="O41" i="6"/>
  <c r="O40" i="6"/>
  <c r="H40" i="6"/>
  <c r="O39" i="6"/>
  <c r="H39" i="6"/>
  <c r="O38" i="6"/>
  <c r="H38" i="6"/>
  <c r="O37" i="6"/>
  <c r="H37" i="6"/>
  <c r="H36" i="6"/>
  <c r="H35" i="6"/>
  <c r="H34" i="6"/>
  <c r="P19" i="6"/>
  <c r="I17" i="6"/>
  <c r="H18" i="6" s="1"/>
  <c r="D33" i="6"/>
  <c r="E24" i="6"/>
  <c r="I33" i="6"/>
  <c r="J33" i="6"/>
  <c r="E23" i="5" s="1"/>
  <c r="I18" i="6" l="1"/>
  <c r="D18" i="6"/>
  <c r="F18" i="6"/>
  <c r="G18" i="6"/>
  <c r="C34" i="6" s="1"/>
  <c r="I34" i="6"/>
  <c r="I35" i="6" s="1"/>
  <c r="E24" i="5"/>
  <c r="E26" i="5"/>
  <c r="A33" i="6"/>
  <c r="A34" i="6" s="1"/>
  <c r="P6" i="6"/>
  <c r="P15" i="6" s="1"/>
  <c r="R15" i="6" s="1"/>
  <c r="T15" i="6" s="1"/>
  <c r="V15" i="6" s="1"/>
  <c r="X15" i="6" s="1"/>
  <c r="Z15" i="6" s="1"/>
  <c r="H24" i="6"/>
  <c r="E18" i="6"/>
  <c r="C39" i="6" l="1"/>
  <c r="C35" i="6"/>
  <c r="G24" i="6"/>
  <c r="C37" i="6"/>
  <c r="C33" i="6"/>
  <c r="C38" i="6"/>
  <c r="C40" i="6"/>
  <c r="C36" i="6"/>
  <c r="E33" i="6"/>
  <c r="E34" i="6" s="1"/>
  <c r="E35" i="6" s="1"/>
  <c r="P5" i="6"/>
  <c r="P16" i="6" s="1"/>
  <c r="P20" i="6" s="1"/>
  <c r="B34" i="6"/>
  <c r="F34" i="6" s="1"/>
  <c r="B40" i="6"/>
  <c r="B38" i="6"/>
  <c r="B35" i="6"/>
  <c r="B36" i="6"/>
  <c r="F24" i="6"/>
  <c r="I24" i="6" s="1"/>
  <c r="B33" i="6"/>
  <c r="B39" i="6"/>
  <c r="B37" i="6"/>
  <c r="A35" i="6"/>
  <c r="I36" i="6"/>
  <c r="F33" i="6" l="1"/>
  <c r="N37" i="6" s="1"/>
  <c r="J7" i="6"/>
  <c r="E16" i="5"/>
  <c r="P7" i="6"/>
  <c r="P17" i="6" s="1"/>
  <c r="P36" i="6"/>
  <c r="G34" i="6"/>
  <c r="I37" i="6"/>
  <c r="F35" i="6"/>
  <c r="Q36" i="6" s="1"/>
  <c r="A36" i="6"/>
  <c r="E36" i="6"/>
  <c r="R17" i="6" l="1"/>
  <c r="T17" i="6" s="1"/>
  <c r="V17" i="6" s="1"/>
  <c r="X17" i="6" s="1"/>
  <c r="Z17" i="6" s="1"/>
  <c r="P21" i="6"/>
  <c r="P22" i="6" s="1"/>
  <c r="P23" i="6" s="1"/>
  <c r="E37" i="6"/>
  <c r="A37" i="6"/>
  <c r="F36" i="6"/>
  <c r="R36" i="6" s="1"/>
  <c r="I38" i="6"/>
  <c r="G35" i="6"/>
  <c r="P24" i="6" l="1"/>
  <c r="P25" i="6" s="1"/>
  <c r="P27" i="6"/>
  <c r="A38" i="6"/>
  <c r="F37" i="6"/>
  <c r="S36" i="6" s="1"/>
  <c r="E38" i="6"/>
  <c r="G36" i="6"/>
  <c r="I39" i="6"/>
  <c r="P28" i="6" l="1"/>
  <c r="R19" i="6" s="1"/>
  <c r="I40" i="6"/>
  <c r="G37" i="6"/>
  <c r="E39" i="6"/>
  <c r="A39" i="6"/>
  <c r="F38" i="6"/>
  <c r="T36" i="6" s="1"/>
  <c r="P29" i="6" l="1"/>
  <c r="R16" i="6" s="1"/>
  <c r="R20" i="6" s="1"/>
  <c r="A40" i="6"/>
  <c r="F40" i="6" s="1"/>
  <c r="V36" i="6" s="1"/>
  <c r="F39" i="6"/>
  <c r="U36" i="6" s="1"/>
  <c r="G38" i="6"/>
  <c r="E40" i="6"/>
  <c r="R21" i="6" l="1"/>
  <c r="R27" i="6" s="1"/>
  <c r="G39" i="6"/>
  <c r="G40" i="6"/>
  <c r="R24" i="6" l="1"/>
  <c r="R25" i="6" s="1"/>
  <c r="R28" i="6" s="1"/>
  <c r="T19" i="6" s="1"/>
  <c r="R22" i="6"/>
  <c r="R23" i="6" s="1"/>
  <c r="R29" i="6" l="1"/>
  <c r="T16" i="6" s="1"/>
  <c r="T20" i="6" s="1"/>
  <c r="T21" i="6" l="1"/>
  <c r="T24" i="6" s="1"/>
  <c r="T25" i="6" s="1"/>
  <c r="T22" i="6" l="1"/>
  <c r="T23" i="6" s="1"/>
  <c r="T27" i="6"/>
  <c r="T28" i="6" s="1"/>
  <c r="V19" i="6" s="1"/>
  <c r="T29" i="6" l="1"/>
  <c r="V16" i="6" s="1"/>
  <c r="V20" i="6" s="1"/>
  <c r="V21" i="6" l="1"/>
  <c r="V24" i="6" s="1"/>
  <c r="V25" i="6" s="1"/>
  <c r="V22" i="6" l="1"/>
  <c r="V23" i="6" s="1"/>
  <c r="V27" i="6"/>
  <c r="V28" i="6" s="1"/>
  <c r="X19" i="6" s="1"/>
  <c r="V29" i="6" l="1"/>
  <c r="X16" i="6" s="1"/>
  <c r="X20" i="6" s="1"/>
  <c r="X21" i="6" l="1"/>
  <c r="X27" i="6" s="1"/>
  <c r="X24" i="6" l="1"/>
  <c r="X25" i="6" s="1"/>
  <c r="X28" i="6" s="1"/>
  <c r="Z19" i="6" s="1"/>
  <c r="X22" i="6"/>
  <c r="X23" i="6" s="1"/>
  <c r="X29" i="6" l="1"/>
  <c r="Z16" i="6" s="1"/>
  <c r="Z20" i="6" s="1"/>
  <c r="Z21" i="6" l="1"/>
  <c r="Z24" i="6" s="1"/>
  <c r="Z25" i="6" s="1"/>
  <c r="V6" i="6"/>
  <c r="V7" i="6" s="1"/>
  <c r="Z27" i="6"/>
  <c r="Z22" i="6" l="1"/>
  <c r="Z23" i="6" s="1"/>
  <c r="Z28" i="6"/>
  <c r="V8" i="6" s="1"/>
  <c r="V9" i="6" s="1"/>
  <c r="P8" i="6" s="1"/>
  <c r="O36" i="6" s="1"/>
  <c r="H33" i="6" s="1"/>
  <c r="G33" i="6" l="1"/>
  <c r="K33" i="6" s="1"/>
  <c r="K34" i="6" s="1"/>
  <c r="Z29" i="6"/>
  <c r="L33" i="6" l="1"/>
  <c r="K35" i="6"/>
  <c r="J34" i="6"/>
  <c r="L34" i="6"/>
  <c r="K36" i="6" l="1"/>
  <c r="J35" i="6"/>
  <c r="L35" i="6"/>
  <c r="K37" i="6" l="1"/>
  <c r="J36" i="6"/>
  <c r="L36" i="6"/>
  <c r="K38" i="6" l="1"/>
  <c r="J37" i="6"/>
  <c r="L37" i="6"/>
  <c r="K39" i="6" l="1"/>
  <c r="J38" i="6"/>
  <c r="L38" i="6"/>
  <c r="K40" i="6" l="1"/>
  <c r="J39" i="6"/>
  <c r="L39" i="6"/>
  <c r="J40" i="6" l="1"/>
  <c r="L40" i="6"/>
  <c r="G47" i="6" s="1"/>
  <c r="H47" i="6" l="1"/>
  <c r="G46" i="6"/>
  <c r="G48" i="6" s="1"/>
  <c r="J5" i="6" s="1"/>
  <c r="E15" i="5" s="1"/>
  <c r="H46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MBXPS</author>
    <author>krista</author>
    <author>Gail Flaherty</author>
    <author>Mayerly Bedoya</author>
    <author>Murray Morrell</author>
    <author>Margaret Tivadar</author>
  </authors>
  <commentList>
    <comment ref="D5" authorId="0" shapeId="0" xr:uid="{DC9E183A-B866-412D-8DA6-5F2325A0FE55}">
      <text>
        <r>
          <rPr>
            <b/>
            <sz val="11"/>
            <color indexed="81"/>
            <rFont val="Tahoma"/>
            <family val="2"/>
          </rPr>
          <t>ALL inputs ONLY</t>
        </r>
        <r>
          <rPr>
            <sz val="11"/>
            <color indexed="81"/>
            <rFont val="Tahoma"/>
            <family val="2"/>
          </rPr>
          <t xml:space="preserve"> in highlighted cells
Please see Model Report tab for output</t>
        </r>
      </text>
    </comment>
    <comment ref="D7" authorId="1" shapeId="0" xr:uid="{515CBD46-B0D6-4949-B85C-CE2FE7085771}">
      <text>
        <r>
          <rPr>
            <sz val="8"/>
            <color indexed="81"/>
            <rFont val="Tahoma"/>
            <family val="2"/>
          </rPr>
          <t xml:space="preserve">
Heavy allowance price changed to incorporate Enbridge Edmonton Dilbit Pool</t>
        </r>
      </text>
    </comment>
    <comment ref="D18" authorId="2" shapeId="0" xr:uid="{9EBB8017-3BE9-47AC-965E-0FCEF7D45243}">
      <text>
        <r>
          <rPr>
            <sz val="8"/>
            <color indexed="81"/>
            <rFont val="Tahoma"/>
            <family val="2"/>
          </rPr>
          <t>Assumed Heavy Crude Pool Density</t>
        </r>
      </text>
    </comment>
    <comment ref="G29" authorId="2" shapeId="0" xr:uid="{E834E5E1-3CB2-408A-9344-1B4B1C825B89}">
      <text>
        <r>
          <rPr>
            <sz val="10"/>
            <color indexed="81"/>
            <rFont val="Tahoma"/>
            <family val="2"/>
          </rPr>
          <t>=(</t>
        </r>
        <r>
          <rPr>
            <b/>
            <sz val="11"/>
            <color indexed="81"/>
            <rFont val="Symbol"/>
            <family val="1"/>
            <charset val="2"/>
          </rPr>
          <t>r</t>
        </r>
        <r>
          <rPr>
            <vertAlign val="subscript"/>
            <sz val="11"/>
            <color indexed="81"/>
            <rFont val="Tahoma"/>
            <family val="2"/>
          </rPr>
          <t xml:space="preserve">crude </t>
        </r>
        <r>
          <rPr>
            <sz val="11"/>
            <color indexed="81"/>
            <rFont val="Tahoma"/>
            <family val="2"/>
          </rPr>
          <t>- S.F.*</t>
        </r>
        <r>
          <rPr>
            <b/>
            <sz val="11"/>
            <color indexed="81"/>
            <rFont val="Symbol"/>
            <family val="1"/>
            <charset val="2"/>
          </rPr>
          <t>r</t>
        </r>
        <r>
          <rPr>
            <vertAlign val="subscript"/>
            <sz val="11"/>
            <color indexed="81"/>
            <rFont val="Tahoma"/>
            <family val="2"/>
          </rPr>
          <t>Blend</t>
        </r>
        <r>
          <rPr>
            <sz val="11"/>
            <color indexed="81"/>
            <rFont val="Tahoma"/>
            <family val="2"/>
          </rPr>
          <t>)/
(</t>
        </r>
        <r>
          <rPr>
            <b/>
            <sz val="11"/>
            <color indexed="81"/>
            <rFont val="Symbol"/>
            <family val="1"/>
            <charset val="2"/>
          </rPr>
          <t>r</t>
        </r>
        <r>
          <rPr>
            <vertAlign val="subscript"/>
            <sz val="11"/>
            <color indexed="81"/>
            <rFont val="Tahoma"/>
            <family val="2"/>
          </rPr>
          <t xml:space="preserve">crude - </t>
        </r>
        <r>
          <rPr>
            <b/>
            <sz val="11"/>
            <color indexed="81"/>
            <rFont val="Symbol"/>
            <family val="1"/>
            <charset val="2"/>
          </rPr>
          <t>r</t>
        </r>
        <r>
          <rPr>
            <vertAlign val="subscript"/>
            <sz val="11"/>
            <color indexed="81"/>
            <rFont val="Tahoma"/>
            <family val="2"/>
          </rPr>
          <t>diluent</t>
        </r>
        <r>
          <rPr>
            <sz val="11"/>
            <color indexed="81"/>
            <rFont val="Tahoma"/>
            <family val="2"/>
          </rPr>
          <t>)</t>
        </r>
      </text>
    </comment>
    <comment ref="J29" authorId="3" shapeId="0" xr:uid="{8CED97AE-2C75-4971-843D-444EB7B7410D}">
      <text>
        <r>
          <rPr>
            <sz val="8"/>
            <color indexed="81"/>
            <rFont val="Tahoma"/>
            <family val="2"/>
          </rPr>
          <t>Condensate value calculated by keeping the bitumen realization constant</t>
        </r>
      </text>
    </comment>
    <comment ref="L29" authorId="4" shapeId="0" xr:uid="{32DB4B14-EF21-4DFC-850A-7552159A5BB6}">
      <text>
        <r>
          <rPr>
            <sz val="8"/>
            <color indexed="81"/>
            <rFont val="Tahoma"/>
            <family val="2"/>
          </rPr>
          <t>Assumption is that refining value of condensates does not vary with density.</t>
        </r>
      </text>
    </comment>
    <comment ref="L30" authorId="3" shapeId="0" xr:uid="{ED5E1D0A-BC12-4428-AD58-0140EDE13D95}">
      <text>
        <r>
          <rPr>
            <sz val="8"/>
            <color indexed="81"/>
            <rFont val="Tahoma"/>
            <family val="2"/>
          </rPr>
          <t>Blend value changes as % of diluent changes, using condensate allowance price for all condensates</t>
        </r>
      </text>
    </comment>
    <comment ref="I33" authorId="5" shapeId="0" xr:uid="{05173819-B282-4B48-90ED-0AA96FB916AE}">
      <text>
        <r>
          <rPr>
            <sz val="8"/>
            <color indexed="81"/>
            <rFont val="Tahoma"/>
            <family val="2"/>
          </rPr>
          <t>use weighted average from Enbridge</t>
        </r>
      </text>
    </comment>
    <comment ref="G46" authorId="3" shapeId="0" xr:uid="{5153892E-33CB-4EB7-9982-2C8D3A2B1868}">
      <text>
        <r>
          <rPr>
            <sz val="8"/>
            <color indexed="81"/>
            <rFont val="Tahoma"/>
            <family val="2"/>
          </rPr>
          <t>Slope of Condensate value vs Condensate density</t>
        </r>
      </text>
    </comment>
    <comment ref="G47" authorId="3" shapeId="0" xr:uid="{1DD7CB32-6167-499F-B7E6-D7E2F526B8A3}">
      <text>
        <r>
          <rPr>
            <sz val="8"/>
            <color indexed="81"/>
            <rFont val="Tahoma"/>
            <family val="2"/>
          </rPr>
          <t>Slope of Blend Value vs. Condensate Density</t>
        </r>
      </text>
    </comment>
  </commentList>
</comments>
</file>

<file path=xl/sharedStrings.xml><?xml version="1.0" encoding="utf-8"?>
<sst xmlns="http://schemas.openxmlformats.org/spreadsheetml/2006/main" count="190" uniqueCount="144">
  <si>
    <t>Reference</t>
  </si>
  <si>
    <t>Density</t>
  </si>
  <si>
    <t>"Spec"</t>
  </si>
  <si>
    <t>Temp.</t>
  </si>
  <si>
    <t>(deg C)</t>
  </si>
  <si>
    <t>(kg/m3)</t>
  </si>
  <si>
    <r>
      <t>a</t>
    </r>
    <r>
      <rPr>
        <b/>
        <vertAlign val="subscript"/>
        <sz val="10"/>
        <rFont val="Arial"/>
        <family val="2"/>
      </rPr>
      <t>1</t>
    </r>
  </si>
  <si>
    <r>
      <t>b</t>
    </r>
    <r>
      <rPr>
        <b/>
        <vertAlign val="subscript"/>
        <sz val="10"/>
        <rFont val="Arial"/>
        <family val="2"/>
      </rPr>
      <t>1</t>
    </r>
  </si>
  <si>
    <r>
      <t>a</t>
    </r>
    <r>
      <rPr>
        <b/>
        <vertAlign val="subscript"/>
        <sz val="10"/>
        <rFont val="Arial"/>
        <family val="2"/>
      </rPr>
      <t>2</t>
    </r>
  </si>
  <si>
    <r>
      <t>b</t>
    </r>
    <r>
      <rPr>
        <b/>
        <vertAlign val="subscript"/>
        <sz val="10"/>
        <rFont val="Arial"/>
        <family val="2"/>
      </rPr>
      <t>2</t>
    </r>
  </si>
  <si>
    <t>Blend</t>
  </si>
  <si>
    <t>Slope</t>
  </si>
  <si>
    <t>Intercept</t>
  </si>
  <si>
    <t>Avg Heavies / Specific Diluents</t>
  </si>
  <si>
    <t>Cond</t>
  </si>
  <si>
    <t>Shrinkage</t>
  </si>
  <si>
    <t>Factor</t>
  </si>
  <si>
    <t>Price</t>
  </si>
  <si>
    <t>Avg</t>
  </si>
  <si>
    <t>Raw</t>
  </si>
  <si>
    <t>Diluent</t>
  </si>
  <si>
    <t>in R + C</t>
  </si>
  <si>
    <t>Value</t>
  </si>
  <si>
    <t>Blending Efficiency</t>
  </si>
  <si>
    <t>Bitumen Blend Value</t>
  </si>
  <si>
    <t>Density Penalty</t>
  </si>
  <si>
    <t>Target</t>
  </si>
  <si>
    <t>Bit.</t>
  </si>
  <si>
    <t>Real.</t>
  </si>
  <si>
    <t>Condensate Equalization Data</t>
  </si>
  <si>
    <t>Sulphur:</t>
  </si>
  <si>
    <t>The variables used in the calculation of the density slope are as follows:</t>
  </si>
  <si>
    <t>Condensate Allowance Price:</t>
  </si>
  <si>
    <t>Heavy Allowance Price:</t>
  </si>
  <si>
    <t>Enbridge Reference Temperature:</t>
  </si>
  <si>
    <t>Average Condensate Density:</t>
  </si>
  <si>
    <t>All quality adjustments should be calculated using the following reference values:</t>
  </si>
  <si>
    <t>Density:</t>
  </si>
  <si>
    <t>$Cdn / m3</t>
  </si>
  <si>
    <t>$Cdn / m3 per kg/m3</t>
  </si>
  <si>
    <t>$Cdn / m3 per 0.1 wt%</t>
  </si>
  <si>
    <t>Celsius</t>
  </si>
  <si>
    <t>kg / m3</t>
  </si>
  <si>
    <t>750.0 kg / m3</t>
  </si>
  <si>
    <t>0.2  wt%</t>
  </si>
  <si>
    <t>Density Slope:</t>
  </si>
  <si>
    <t>R2</t>
  </si>
  <si>
    <t>Calculated Density</t>
  </si>
  <si>
    <t>Condensate Equalization Model</t>
  </si>
  <si>
    <t>INPUT</t>
  </si>
  <si>
    <t>Condensate Allowance Price, $Cdn/m3</t>
  </si>
  <si>
    <t>Heavy Allowance Price, $Cdn/m3</t>
  </si>
  <si>
    <t>Enbridge Reference Temperature, °C</t>
  </si>
  <si>
    <t>Average Condensate Density, Kg/m3</t>
  </si>
  <si>
    <t>Ratio</t>
  </si>
  <si>
    <t>Cold Lake (thermal)</t>
  </si>
  <si>
    <t>LLK (conventiona)</t>
  </si>
  <si>
    <t>Enbridge</t>
  </si>
  <si>
    <t>(°C)</t>
  </si>
  <si>
    <t>Volumetric Shrinkage Due to Blending</t>
  </si>
  <si>
    <t>Shrinkage Factor</t>
  </si>
  <si>
    <t>Density of Dry Crude</t>
  </si>
  <si>
    <t>Density of Condensate</t>
  </si>
  <si>
    <t>Density of Target Blend</t>
  </si>
  <si>
    <t>ITERATIONS:</t>
  </si>
  <si>
    <t>Iteration 1</t>
  </si>
  <si>
    <t>Iteration 2</t>
  </si>
  <si>
    <t>Iteration 3</t>
  </si>
  <si>
    <t>Iteration 4</t>
  </si>
  <si>
    <t>Iteration 5</t>
  </si>
  <si>
    <t>Iteration 6</t>
  </si>
  <si>
    <t>kg/m3</t>
  </si>
  <si>
    <t>Raw Crude Density</t>
  </si>
  <si>
    <t>Raw Crude Volume</t>
  </si>
  <si>
    <t>m3</t>
  </si>
  <si>
    <t>Raw Crude Mass</t>
  </si>
  <si>
    <t>kg</t>
  </si>
  <si>
    <t>Required Diluent Volume</t>
  </si>
  <si>
    <t>Diluent Mass</t>
  </si>
  <si>
    <t>Total Blend Mass</t>
  </si>
  <si>
    <t>Volume % Diluent in Blend</t>
  </si>
  <si>
    <t>%</t>
  </si>
  <si>
    <t>Ideal Blend Volume</t>
  </si>
  <si>
    <t>Non Ideal Blend Volume</t>
  </si>
  <si>
    <t>Actual Blend Density</t>
  </si>
  <si>
    <t>Dry Crude volume:</t>
  </si>
  <si>
    <t>Condensate Required in Blend:</t>
  </si>
  <si>
    <t>CONDENSATE EQUALIZATION MODEL</t>
  </si>
  <si>
    <t>Cells</t>
  </si>
  <si>
    <t>Data for production month of, mm/yyyy</t>
  </si>
  <si>
    <t>Based on the model inputs, the Equalization results are:</t>
  </si>
  <si>
    <t>SUMMARY OUTPUT</t>
  </si>
  <si>
    <t>SUMMARY INPUT</t>
  </si>
  <si>
    <t>ADDITIONAL INFORMATION</t>
  </si>
  <si>
    <t>OUTPUT</t>
  </si>
  <si>
    <t>Density Slope, $Cdn / m3 per kg/m3</t>
  </si>
  <si>
    <t>Calculated Density, kg / m3</t>
  </si>
  <si>
    <t>of Blending Data Used In the Condensate EQ Model”  report</t>
  </si>
  <si>
    <t>Greater than 5.0 vol% = zero value</t>
  </si>
  <si>
    <t>Less than or equal to 5.0 vol% = no penalty</t>
  </si>
  <si>
    <t xml:space="preserve"> </t>
  </si>
  <si>
    <t>EQUALIZATION STEERING COMMITTEE</t>
  </si>
  <si>
    <t>For any clarification pertaining to this matter, please feel free to contact members of the Equalization Steering Committee.</t>
  </si>
  <si>
    <t>* Deemed C4-</t>
  </si>
  <si>
    <r>
      <rPr>
        <vertAlign val="superscript"/>
        <sz val="10"/>
        <rFont val="Arial"/>
        <family val="2"/>
      </rPr>
      <t xml:space="preserve">1 </t>
    </r>
    <r>
      <rPr>
        <sz val="10"/>
        <rFont val="Arial"/>
        <family val="2"/>
      </rPr>
      <t>Sulphur:</t>
    </r>
  </si>
  <si>
    <t>Issue date</t>
  </si>
  <si>
    <t>https://www.industryeq.ca/contact/</t>
  </si>
  <si>
    <t xml:space="preserve">* Effective February 2013 production, the butane valuation in the condensate stream WADF calculation has been amended.  </t>
  </si>
  <si>
    <t>https://www.industryeq.ca/eq-documentation/</t>
  </si>
  <si>
    <r>
      <t xml:space="preserve">See notice in </t>
    </r>
    <r>
      <rPr>
        <i/>
        <sz val="10"/>
        <rFont val="Arial"/>
        <family val="2"/>
      </rPr>
      <t>Change to Butane Valuation in Stream WADF Calculation</t>
    </r>
    <r>
      <rPr>
        <sz val="10"/>
        <rFont val="Arial"/>
        <family val="2"/>
      </rPr>
      <t xml:space="preserve"> link.</t>
    </r>
  </si>
  <si>
    <t>AS PER API 12.3</t>
  </si>
  <si>
    <t>API 12.3</t>
  </si>
  <si>
    <t>Blend Volume Shrinkage API 12.3</t>
  </si>
  <si>
    <t>mixture %</t>
  </si>
  <si>
    <r>
      <t>[1]</t>
    </r>
    <r>
      <rPr>
        <sz val="10"/>
        <rFont val="Arial"/>
        <family val="2"/>
      </rPr>
      <t xml:space="preserve"> Effective February 1, 2015, the sulphur penalty is 1.38 $Cdn/m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 xml:space="preserve"> per 0.1 wt% sulphur. On December 17, 2014 industry voted to carry forward the current crude equalization scale indefinitely with an annual review.</t>
    </r>
  </si>
  <si>
    <t>Change in Shrinkage Factor Calculation to API 12.3</t>
  </si>
  <si>
    <t>N2:AA44</t>
  </si>
  <si>
    <t>D7</t>
  </si>
  <si>
    <t>E16:H17</t>
  </si>
  <si>
    <t xml:space="preserve"> Blending coefficients according with "Analysis</t>
  </si>
  <si>
    <t>D16:D17</t>
  </si>
  <si>
    <t>Weighted average density for Cold Lake and LLK</t>
  </si>
  <si>
    <t>Thermal to Conventional Ratio to ERCB data</t>
  </si>
  <si>
    <t>Model</t>
  </si>
  <si>
    <t>I16:I17</t>
  </si>
  <si>
    <t>Model Aug/18 : Remain same as previous model</t>
  </si>
  <si>
    <t>Model Aug/18 : Remain same as previous model (84% Thermal/16% Conventional)</t>
  </si>
  <si>
    <t xml:space="preserve">Heavy Allowance Price basis to incorporate Enbridge Edmonton Dilbit Pool. </t>
  </si>
  <si>
    <t>J5</t>
  </si>
  <si>
    <t>Aug/18 - in effect for prod'n month Jan 2019  (Previous model API 2509C)</t>
  </si>
  <si>
    <t xml:space="preserve">Aug/18 - in effect for prod'n month Jan 2019 </t>
  </si>
  <si>
    <t>In the event that the calculated density penalty is less than zero, the density penalty will be set at zero for that month</t>
  </si>
  <si>
    <t>mm/yy</t>
  </si>
  <si>
    <r>
      <t>[2]</t>
    </r>
    <r>
      <rPr>
        <sz val="10"/>
        <rFont val="Arial"/>
        <family val="2"/>
      </rPr>
      <t xml:space="preserve"> </t>
    </r>
    <r>
      <rPr>
        <b/>
        <sz val="10"/>
        <color rgb="FFC00000"/>
        <rFont val="Arial"/>
        <family val="2"/>
      </rPr>
      <t xml:space="preserve"> </t>
    </r>
    <r>
      <rPr>
        <sz val="10"/>
        <rFont val="Arial"/>
        <family val="2"/>
      </rPr>
      <t xml:space="preserve">Effective January 2019 production, model update: on August, 2018 industry voted to update the shinkage equation to API 12.3 and update the Heavy Allowance Price basis to include Enbridge Edmonton Dilbit Pool.  </t>
    </r>
  </si>
  <si>
    <t>May 2020 - in effect for the production month of May 2020</t>
  </si>
  <si>
    <t>YYYY-MM-DD</t>
  </si>
  <si>
    <r>
      <t xml:space="preserve">On behalf of the industry Equalization Steering Committee and per the Condensate Equalization Procedures (Jun 2026), the following information is to be used in the quality differential calculations for the </t>
    </r>
    <r>
      <rPr>
        <u/>
        <sz val="11"/>
        <rFont val="Arial"/>
        <family val="2"/>
      </rPr>
      <t>production month</t>
    </r>
    <r>
      <rPr>
        <sz val="11"/>
        <rFont val="Arial"/>
        <family val="2"/>
      </rPr>
      <t xml:space="preserve"> of:</t>
    </r>
  </si>
  <si>
    <r>
      <t>[3]</t>
    </r>
    <r>
      <rPr>
        <sz val="10"/>
        <rFont val="Arial"/>
        <family val="2"/>
      </rPr>
      <t xml:space="preserve"> </t>
    </r>
    <r>
      <rPr>
        <b/>
        <sz val="10"/>
        <color rgb="FFC00000"/>
        <rFont val="Arial"/>
        <family val="2"/>
      </rPr>
      <t xml:space="preserve"> </t>
    </r>
    <r>
      <rPr>
        <sz val="10"/>
        <rFont val="Arial"/>
        <family val="2"/>
      </rPr>
      <t>Effective May 2020 production: in accordance with industry vote in May 2020 on adjustments to address the effects of negative pricing.  1. In the event of a negative Condensate allowance price, the Deemed Butane penalty for that month will be set at zero. 2. In the event of negative condensate/heavy price differential, the density penalty will be set at zero for that month.</t>
    </r>
  </si>
  <si>
    <r>
      <t xml:space="preserve">[4] </t>
    </r>
    <r>
      <rPr>
        <sz val="10"/>
        <rFont val="Arial"/>
        <family val="2"/>
      </rPr>
      <t xml:space="preserve"> Effective February 2023 production: in accordance with industry vote in December 2022, the Equalization Procedures Guide was updated and changes took effect for the production month of February 2023. </t>
    </r>
  </si>
  <si>
    <r>
      <t xml:space="preserve">[5] </t>
    </r>
    <r>
      <rPr>
        <sz val="10"/>
        <rFont val="Arial"/>
        <family val="2"/>
      </rPr>
      <t>Effective October 2024 production: in accordance with industry vote in September 2024, the Equalization Procedures Guide was updated and changes took effect for the production month of October 2024.</t>
    </r>
  </si>
  <si>
    <r>
      <t xml:space="preserve">[6] </t>
    </r>
    <r>
      <rPr>
        <sz val="10"/>
        <rFont val="Arial"/>
        <family val="2"/>
      </rPr>
      <t>Effective May 2026 production: in accordance with industry vote in April 2026, the Equalization Procedures Guide was updated and changes will take effect for the production month of May 2026.</t>
    </r>
  </si>
  <si>
    <r>
      <t xml:space="preserve">[7] </t>
    </r>
    <r>
      <rPr>
        <b/>
        <sz val="10"/>
        <color rgb="FFFF0000"/>
        <rFont val="Arial"/>
        <family val="2"/>
      </rPr>
      <t>NEW:</t>
    </r>
    <r>
      <rPr>
        <sz val="10"/>
        <rFont val="Arial"/>
        <family val="2"/>
      </rPr>
      <t xml:space="preserve"> Effective October 2026 production, and in accordance with the June 2026 industry vote, the Equalization Procedures Guide was updated to reflect the approved Thermal/Conventional Factor (86%/14%). The document is available for download at www.industryeq.ca.</t>
    </r>
  </si>
  <si>
    <t>June 2026 : Factors Upadated (86% Thermal/14% Conventional).  In effect for the production month of October 2026</t>
  </si>
  <si>
    <t>Last Revision June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</si>
</sst>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0.0"/>
    <numFmt numFmtId="167" formatCode="0.00000"/>
    <numFmt numFmtId="168" formatCode="0.0000"/>
    <numFmt numFmtId="169" formatCode="0.000"/>
    <numFmt numFmtId="170" formatCode="&quot;$&quot;#,##0.00"/>
    <numFmt numFmtId="171" formatCode="0.0_)"/>
    <numFmt numFmtId="172" formatCode="#,##0.0"/>
    <numFmt numFmtId="173" formatCode="#,##0.0000"/>
    <numFmt numFmtId="174" formatCode="[$-409]mmmm\ d\,\ yyyy;@"/>
    <numFmt numFmtId="175" formatCode="mmmm\ yyyy"/>
  </numFmts>
  <fonts count="57" x14ac:knownFonts="1">
    <font>
      <sz val="10"/>
      <name val="Arial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b/>
      <i/>
      <sz val="10"/>
      <name val="Arial"/>
      <family val="2"/>
    </font>
    <font>
      <b/>
      <vertAlign val="subscript"/>
      <sz val="10"/>
      <name val="Arial"/>
      <family val="2"/>
    </font>
    <font>
      <sz val="8"/>
      <color indexed="81"/>
      <name val="Tahoma"/>
      <family val="2"/>
    </font>
    <font>
      <sz val="10"/>
      <color indexed="81"/>
      <name val="Tahoma"/>
      <family val="2"/>
    </font>
    <font>
      <b/>
      <sz val="11"/>
      <color indexed="81"/>
      <name val="Symbol"/>
      <family val="1"/>
      <charset val="2"/>
    </font>
    <font>
      <vertAlign val="subscript"/>
      <sz val="11"/>
      <color indexed="81"/>
      <name val="Tahoma"/>
      <family val="2"/>
    </font>
    <font>
      <sz val="11"/>
      <color indexed="81"/>
      <name val="Tahoma"/>
      <family val="2"/>
    </font>
    <font>
      <sz val="10"/>
      <name val="Arial"/>
      <family val="2"/>
    </font>
    <font>
      <b/>
      <sz val="10"/>
      <color indexed="12"/>
      <name val="Arial"/>
      <family val="2"/>
    </font>
    <font>
      <sz val="10"/>
      <color indexed="18"/>
      <name val="Arial"/>
      <family val="2"/>
    </font>
    <font>
      <b/>
      <sz val="12"/>
      <name val="Arial"/>
      <family val="2"/>
    </font>
    <font>
      <b/>
      <sz val="10"/>
      <color indexed="62"/>
      <name val="Arial"/>
      <family val="2"/>
    </font>
    <font>
      <b/>
      <sz val="12"/>
      <color indexed="62"/>
      <name val="Arial"/>
      <family val="2"/>
    </font>
    <font>
      <b/>
      <i/>
      <sz val="10"/>
      <color indexed="62"/>
      <name val="Arial"/>
      <family val="2"/>
    </font>
    <font>
      <sz val="10"/>
      <color indexed="12"/>
      <name val="Arial"/>
      <family val="2"/>
    </font>
    <font>
      <strike/>
      <sz val="10"/>
      <color indexed="54"/>
      <name val="Arial"/>
      <family val="2"/>
    </font>
    <font>
      <b/>
      <strike/>
      <sz val="10"/>
      <color indexed="54"/>
      <name val="Arial"/>
      <family val="2"/>
    </font>
    <font>
      <sz val="10"/>
      <color indexed="55"/>
      <name val="Arial"/>
      <family val="2"/>
    </font>
    <font>
      <b/>
      <sz val="10"/>
      <color indexed="55"/>
      <name val="Arial"/>
      <family val="2"/>
    </font>
    <font>
      <b/>
      <sz val="12"/>
      <color indexed="55"/>
      <name val="Arial"/>
      <family val="2"/>
    </font>
    <font>
      <sz val="8"/>
      <name val="Arial"/>
      <family val="2"/>
    </font>
    <font>
      <b/>
      <sz val="12"/>
      <color indexed="12"/>
      <name val="Arial"/>
      <family val="2"/>
    </font>
    <font>
      <b/>
      <sz val="14"/>
      <name val="Arial"/>
      <family val="2"/>
    </font>
    <font>
      <strike/>
      <sz val="10"/>
      <name val="Arial"/>
      <family val="2"/>
    </font>
    <font>
      <b/>
      <sz val="28"/>
      <name val="Impact"/>
      <family val="2"/>
    </font>
    <font>
      <sz val="11"/>
      <name val="Arial"/>
      <family val="2"/>
    </font>
    <font>
      <u/>
      <sz val="11"/>
      <name val="Arial"/>
      <family val="2"/>
    </font>
    <font>
      <vertAlign val="superscript"/>
      <sz val="10"/>
      <name val="Arial"/>
      <family val="2"/>
    </font>
    <font>
      <i/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rgb="FFC00000"/>
      <name val="Arial"/>
      <family val="2"/>
    </font>
    <font>
      <sz val="10"/>
      <color rgb="FFC00000"/>
      <name val="Arial"/>
      <family val="2"/>
    </font>
    <font>
      <b/>
      <sz val="11"/>
      <color indexed="81"/>
      <name val="Tahoma"/>
      <family val="2"/>
    </font>
    <font>
      <b/>
      <sz val="10"/>
      <color rgb="FFFF000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</fills>
  <borders count="39">
    <border>
      <left/>
      <right/>
      <top/>
      <bottom/>
      <diagonal/>
    </border>
    <border>
      <left style="double">
        <color indexed="55"/>
      </left>
      <right/>
      <top style="double">
        <color indexed="55"/>
      </top>
      <bottom/>
      <diagonal/>
    </border>
    <border>
      <left/>
      <right/>
      <top style="double">
        <color indexed="55"/>
      </top>
      <bottom/>
      <diagonal/>
    </border>
    <border>
      <left/>
      <right style="double">
        <color indexed="55"/>
      </right>
      <top style="double">
        <color indexed="55"/>
      </top>
      <bottom/>
      <diagonal/>
    </border>
    <border>
      <left style="double">
        <color indexed="55"/>
      </left>
      <right/>
      <top/>
      <bottom/>
      <diagonal/>
    </border>
    <border>
      <left/>
      <right style="double">
        <color indexed="55"/>
      </right>
      <top/>
      <bottom/>
      <diagonal/>
    </border>
    <border>
      <left style="double">
        <color indexed="55"/>
      </left>
      <right/>
      <top/>
      <bottom style="double">
        <color indexed="55"/>
      </bottom>
      <diagonal/>
    </border>
    <border>
      <left/>
      <right/>
      <top/>
      <bottom style="double">
        <color indexed="55"/>
      </bottom>
      <diagonal/>
    </border>
    <border>
      <left/>
      <right style="double">
        <color indexed="55"/>
      </right>
      <top/>
      <bottom style="double">
        <color indexed="55"/>
      </bottom>
      <diagonal/>
    </border>
    <border>
      <left style="medium">
        <color indexed="55"/>
      </left>
      <right/>
      <top style="medium">
        <color indexed="55"/>
      </top>
      <bottom/>
      <diagonal/>
    </border>
    <border>
      <left/>
      <right/>
      <top style="medium">
        <color indexed="55"/>
      </top>
      <bottom/>
      <diagonal/>
    </border>
    <border>
      <left style="medium">
        <color indexed="55"/>
      </left>
      <right/>
      <top/>
      <bottom/>
      <diagonal/>
    </border>
    <border>
      <left style="medium">
        <color indexed="55"/>
      </left>
      <right/>
      <top/>
      <bottom style="medium">
        <color indexed="55"/>
      </bottom>
      <diagonal/>
    </border>
    <border>
      <left/>
      <right/>
      <top/>
      <bottom style="medium">
        <color indexed="55"/>
      </bottom>
      <diagonal/>
    </border>
    <border>
      <left style="medium">
        <color indexed="55"/>
      </left>
      <right/>
      <top/>
      <bottom style="thin">
        <color indexed="55"/>
      </bottom>
      <diagonal/>
    </border>
    <border>
      <left/>
      <right/>
      <top/>
      <bottom style="thin">
        <color indexed="55"/>
      </bottom>
      <diagonal/>
    </border>
    <border>
      <left style="medium">
        <color indexed="55"/>
      </left>
      <right/>
      <top style="thin">
        <color indexed="55"/>
      </top>
      <bottom style="medium">
        <color indexed="55"/>
      </bottom>
      <diagonal/>
    </border>
    <border>
      <left/>
      <right/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 style="thin">
        <color indexed="55"/>
      </right>
      <top/>
      <bottom/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medium">
        <color indexed="55"/>
      </right>
      <top style="medium">
        <color indexed="55"/>
      </top>
      <bottom/>
      <diagonal/>
    </border>
    <border>
      <left/>
      <right style="medium">
        <color indexed="55"/>
      </right>
      <top/>
      <bottom style="thin">
        <color indexed="64"/>
      </bottom>
      <diagonal/>
    </border>
    <border>
      <left/>
      <right style="medium">
        <color indexed="55"/>
      </right>
      <top/>
      <bottom style="medium">
        <color indexed="55"/>
      </bottom>
      <diagonal/>
    </border>
    <border>
      <left/>
      <right style="medium">
        <color indexed="55"/>
      </right>
      <top/>
      <bottom/>
      <diagonal/>
    </border>
    <border>
      <left/>
      <right style="medium">
        <color indexed="55"/>
      </right>
      <top/>
      <bottom style="thin">
        <color indexed="55"/>
      </bottom>
      <diagonal/>
    </border>
    <border>
      <left/>
      <right style="medium">
        <color indexed="55"/>
      </right>
      <top style="thin">
        <color indexed="55"/>
      </top>
      <bottom style="medium">
        <color indexed="5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0" fontId="35" fillId="3" borderId="0" applyNumberFormat="0" applyBorder="0" applyAlignment="0" applyProtection="0"/>
    <xf numFmtId="0" fontId="35" fillId="4" borderId="0" applyNumberFormat="0" applyBorder="0" applyAlignment="0" applyProtection="0"/>
    <xf numFmtId="0" fontId="35" fillId="5" borderId="0" applyNumberFormat="0" applyBorder="0" applyAlignment="0" applyProtection="0"/>
    <xf numFmtId="0" fontId="35" fillId="6" borderId="0" applyNumberFormat="0" applyBorder="0" applyAlignment="0" applyProtection="0"/>
    <xf numFmtId="0" fontId="35" fillId="7" borderId="0" applyNumberFormat="0" applyBorder="0" applyAlignment="0" applyProtection="0"/>
    <xf numFmtId="0" fontId="35" fillId="8" borderId="0" applyNumberFormat="0" applyBorder="0" applyAlignment="0" applyProtection="0"/>
    <xf numFmtId="0" fontId="35" fillId="9" borderId="0" applyNumberFormat="0" applyBorder="0" applyAlignment="0" applyProtection="0"/>
    <xf numFmtId="0" fontId="35" fillId="10" borderId="0" applyNumberFormat="0" applyBorder="0" applyAlignment="0" applyProtection="0"/>
    <xf numFmtId="0" fontId="35" fillId="11" borderId="0" applyNumberFormat="0" applyBorder="0" applyAlignment="0" applyProtection="0"/>
    <xf numFmtId="0" fontId="35" fillId="12" borderId="0" applyNumberFormat="0" applyBorder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6" fillId="15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18" borderId="0" applyNumberFormat="0" applyBorder="0" applyAlignment="0" applyProtection="0"/>
    <xf numFmtId="0" fontId="36" fillId="19" borderId="0" applyNumberFormat="0" applyBorder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22" borderId="0" applyNumberFormat="0" applyBorder="0" applyAlignment="0" applyProtection="0"/>
    <xf numFmtId="0" fontId="36" fillId="23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6" borderId="0" applyNumberFormat="0" applyBorder="0" applyAlignment="0" applyProtection="0"/>
    <xf numFmtId="0" fontId="37" fillId="27" borderId="0" applyNumberFormat="0" applyBorder="0" applyAlignment="0" applyProtection="0"/>
    <xf numFmtId="0" fontId="38" fillId="28" borderId="30" applyNumberFormat="0" applyAlignment="0" applyProtection="0"/>
    <xf numFmtId="0" fontId="39" fillId="29" borderId="31" applyNumberFormat="0" applyAlignment="0" applyProtection="0"/>
    <xf numFmtId="165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0" borderId="0" applyNumberFormat="0" applyBorder="0" applyAlignment="0" applyProtection="0"/>
    <xf numFmtId="0" fontId="42" fillId="0" borderId="32" applyNumberFormat="0" applyFill="0" applyAlignment="0" applyProtection="0"/>
    <xf numFmtId="0" fontId="43" fillId="0" borderId="33" applyNumberFormat="0" applyFill="0" applyAlignment="0" applyProtection="0"/>
    <xf numFmtId="0" fontId="44" fillId="0" borderId="34" applyNumberFormat="0" applyFill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31" borderId="30" applyNumberFormat="0" applyAlignment="0" applyProtection="0"/>
    <xf numFmtId="0" fontId="47" fillId="0" borderId="35" applyNumberFormat="0" applyFill="0" applyAlignment="0" applyProtection="0"/>
    <xf numFmtId="0" fontId="48" fillId="32" borderId="0" applyNumberFormat="0" applyBorder="0" applyAlignment="0" applyProtection="0"/>
    <xf numFmtId="0" fontId="13" fillId="0" borderId="0"/>
    <xf numFmtId="0" fontId="35" fillId="0" borderId="0"/>
    <xf numFmtId="0" fontId="35" fillId="0" borderId="0"/>
    <xf numFmtId="0" fontId="35" fillId="33" borderId="36" applyNumberFormat="0" applyFont="0" applyAlignment="0" applyProtection="0"/>
    <xf numFmtId="0" fontId="49" fillId="28" borderId="37" applyNumberFormat="0" applyAlignment="0" applyProtection="0"/>
    <xf numFmtId="0" fontId="50" fillId="0" borderId="0" applyNumberFormat="0" applyFill="0" applyBorder="0" applyAlignment="0" applyProtection="0"/>
    <xf numFmtId="0" fontId="51" fillId="0" borderId="38" applyNumberFormat="0" applyFill="0" applyAlignment="0" applyProtection="0"/>
    <xf numFmtId="0" fontId="52" fillId="0" borderId="0" applyNumberFormat="0" applyFill="0" applyBorder="0" applyAlignment="0" applyProtection="0"/>
    <xf numFmtId="164" fontId="13" fillId="0" borderId="0" applyFont="0" applyFill="0" applyBorder="0" applyAlignment="0" applyProtection="0"/>
    <xf numFmtId="9" fontId="13" fillId="0" borderId="0" applyFont="0" applyFill="0" applyBorder="0" applyAlignment="0" applyProtection="0"/>
  </cellStyleXfs>
  <cellXfs count="212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0" fontId="4" fillId="2" borderId="0" xfId="0" applyFont="1" applyFill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0" fillId="2" borderId="8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1" xfId="0" applyFill="1" applyBorder="1"/>
    <xf numFmtId="0" fontId="16" fillId="2" borderId="0" xfId="0" applyFont="1" applyFill="1"/>
    <xf numFmtId="0" fontId="0" fillId="2" borderId="2" xfId="0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0" fillId="2" borderId="7" xfId="0" applyFill="1" applyBorder="1" applyAlignment="1">
      <alignment horizontal="center"/>
    </xf>
    <xf numFmtId="0" fontId="13" fillId="2" borderId="0" xfId="0" applyFont="1" applyFill="1"/>
    <xf numFmtId="0" fontId="4" fillId="0" borderId="0" xfId="0" applyFont="1"/>
    <xf numFmtId="0" fontId="13" fillId="0" borderId="0" xfId="0" applyFont="1"/>
    <xf numFmtId="174" fontId="31" fillId="0" borderId="0" xfId="0" applyNumberFormat="1" applyFont="1"/>
    <xf numFmtId="0" fontId="13" fillId="0" borderId="1" xfId="0" applyFont="1" applyBorder="1"/>
    <xf numFmtId="0" fontId="13" fillId="0" borderId="2" xfId="0" applyFont="1" applyBorder="1"/>
    <xf numFmtId="0" fontId="13" fillId="0" borderId="3" xfId="0" applyFont="1" applyBorder="1"/>
    <xf numFmtId="0" fontId="28" fillId="0" borderId="4" xfId="0" applyFont="1" applyBorder="1"/>
    <xf numFmtId="0" fontId="13" fillId="0" borderId="5" xfId="0" applyFont="1" applyBorder="1"/>
    <xf numFmtId="0" fontId="13" fillId="0" borderId="4" xfId="0" applyFont="1" applyBorder="1"/>
    <xf numFmtId="0" fontId="28" fillId="0" borderId="0" xfId="0" applyFont="1"/>
    <xf numFmtId="0" fontId="4" fillId="0" borderId="9" xfId="0" applyFont="1" applyBorder="1"/>
    <xf numFmtId="0" fontId="13" fillId="0" borderId="10" xfId="0" applyFont="1" applyBorder="1"/>
    <xf numFmtId="0" fontId="13" fillId="0" borderId="24" xfId="0" applyFont="1" applyBorder="1"/>
    <xf numFmtId="0" fontId="13" fillId="0" borderId="11" xfId="0" applyFont="1" applyBorder="1"/>
    <xf numFmtId="0" fontId="13" fillId="0" borderId="27" xfId="0" applyFont="1" applyBorder="1"/>
    <xf numFmtId="0" fontId="4" fillId="0" borderId="0" xfId="0" applyFont="1" applyAlignment="1">
      <alignment horizontal="left"/>
    </xf>
    <xf numFmtId="0" fontId="28" fillId="0" borderId="0" xfId="0" applyFont="1" applyAlignment="1">
      <alignment horizontal="right"/>
    </xf>
    <xf numFmtId="164" fontId="28" fillId="0" borderId="0" xfId="29" applyFont="1" applyFill="1" applyBorder="1"/>
    <xf numFmtId="0" fontId="13" fillId="0" borderId="0" xfId="0" applyFont="1" applyAlignment="1">
      <alignment horizontal="right"/>
    </xf>
    <xf numFmtId="166" fontId="13" fillId="0" borderId="0" xfId="0" applyNumberFormat="1" applyFont="1"/>
    <xf numFmtId="0" fontId="13" fillId="0" borderId="12" xfId="0" applyFont="1" applyBorder="1" applyAlignment="1">
      <alignment horizontal="left"/>
    </xf>
    <xf numFmtId="0" fontId="13" fillId="0" borderId="13" xfId="0" applyFont="1" applyBorder="1"/>
    <xf numFmtId="0" fontId="13" fillId="0" borderId="26" xfId="0" applyFont="1" applyBorder="1"/>
    <xf numFmtId="164" fontId="13" fillId="0" borderId="0" xfId="29" applyFont="1" applyFill="1" applyBorder="1"/>
    <xf numFmtId="2" fontId="13" fillId="0" borderId="0" xfId="0" applyNumberFormat="1" applyFont="1"/>
    <xf numFmtId="0" fontId="13" fillId="0" borderId="12" xfId="0" applyFont="1" applyBorder="1"/>
    <xf numFmtId="0" fontId="13" fillId="0" borderId="13" xfId="0" applyFont="1" applyBorder="1" applyAlignment="1">
      <alignment horizontal="left"/>
    </xf>
    <xf numFmtId="0" fontId="4" fillId="0" borderId="9" xfId="0" applyFont="1" applyBorder="1" applyAlignment="1">
      <alignment horizontal="left"/>
    </xf>
    <xf numFmtId="0" fontId="13" fillId="0" borderId="11" xfId="0" applyFont="1" applyBorder="1" applyAlignment="1">
      <alignment horizontal="left"/>
    </xf>
    <xf numFmtId="0" fontId="13" fillId="0" borderId="12" xfId="0" applyFont="1" applyBorder="1" applyAlignment="1">
      <alignment horizontal="right"/>
    </xf>
    <xf numFmtId="0" fontId="13" fillId="0" borderId="13" xfId="0" applyFont="1" applyBorder="1" applyAlignment="1">
      <alignment horizontal="right"/>
    </xf>
    <xf numFmtId="0" fontId="13" fillId="0" borderId="26" xfId="0" applyFont="1" applyBorder="1" applyAlignment="1">
      <alignment horizontal="right"/>
    </xf>
    <xf numFmtId="0" fontId="13" fillId="0" borderId="6" xfId="0" applyFont="1" applyBorder="1"/>
    <xf numFmtId="0" fontId="13" fillId="0" borderId="7" xfId="0" applyFont="1" applyBorder="1"/>
    <xf numFmtId="0" fontId="13" fillId="0" borderId="8" xfId="0" applyFont="1" applyBorder="1"/>
    <xf numFmtId="0" fontId="13" fillId="0" borderId="0" xfId="0" applyFont="1" applyAlignment="1">
      <alignment horizontal="left" wrapText="1"/>
    </xf>
    <xf numFmtId="0" fontId="18" fillId="0" borderId="0" xfId="0" applyFont="1"/>
    <xf numFmtId="0" fontId="5" fillId="0" borderId="0" xfId="0" applyFont="1"/>
    <xf numFmtId="164" fontId="13" fillId="0" borderId="0" xfId="48" applyFont="1" applyFill="1"/>
    <xf numFmtId="165" fontId="4" fillId="0" borderId="0" xfId="28" applyFont="1" applyFill="1" applyBorder="1"/>
    <xf numFmtId="165" fontId="0" fillId="0" borderId="0" xfId="0" applyNumberFormat="1"/>
    <xf numFmtId="0" fontId="24" fillId="0" borderId="1" xfId="0" applyFont="1" applyBorder="1"/>
    <xf numFmtId="0" fontId="23" fillId="0" borderId="2" xfId="0" applyFont="1" applyBorder="1"/>
    <xf numFmtId="0" fontId="0" fillId="0" borderId="2" xfId="0" applyBorder="1"/>
    <xf numFmtId="0" fontId="0" fillId="0" borderId="3" xfId="0" applyBorder="1"/>
    <xf numFmtId="0" fontId="17" fillId="0" borderId="1" xfId="0" applyFont="1" applyBorder="1"/>
    <xf numFmtId="0" fontId="2" fillId="0" borderId="2" xfId="0" applyFont="1" applyBorder="1" applyAlignment="1">
      <alignment horizontal="center"/>
    </xf>
    <xf numFmtId="0" fontId="53" fillId="0" borderId="4" xfId="0" applyFont="1" applyBorder="1"/>
    <xf numFmtId="0" fontId="23" fillId="0" borderId="0" xfId="0" applyFont="1"/>
    <xf numFmtId="0" fontId="0" fillId="0" borderId="5" xfId="0" applyBorder="1"/>
    <xf numFmtId="0" fontId="0" fillId="0" borderId="4" xfId="0" applyBorder="1"/>
    <xf numFmtId="0" fontId="23" fillId="0" borderId="4" xfId="0" applyFont="1" applyBorder="1"/>
    <xf numFmtId="2" fontId="27" fillId="0" borderId="5" xfId="0" applyNumberFormat="1" applyFont="1" applyBorder="1"/>
    <xf numFmtId="166" fontId="23" fillId="0" borderId="0" xfId="0" applyNumberFormat="1" applyFont="1"/>
    <xf numFmtId="169" fontId="23" fillId="0" borderId="0" xfId="0" applyNumberFormat="1" applyFont="1"/>
    <xf numFmtId="172" fontId="23" fillId="0" borderId="0" xfId="0" applyNumberFormat="1" applyFont="1"/>
    <xf numFmtId="0" fontId="13" fillId="0" borderId="4" xfId="0" applyFont="1" applyBorder="1" applyAlignment="1">
      <alignment horizontal="left"/>
    </xf>
    <xf numFmtId="166" fontId="13" fillId="0" borderId="5" xfId="0" applyNumberFormat="1" applyFont="1" applyBorder="1"/>
    <xf numFmtId="0" fontId="0" fillId="0" borderId="6" xfId="0" applyBorder="1"/>
    <xf numFmtId="0" fontId="15" fillId="0" borderId="7" xfId="0" applyFont="1" applyBorder="1"/>
    <xf numFmtId="0" fontId="15" fillId="0" borderId="8" xfId="0" applyFont="1" applyBorder="1"/>
    <xf numFmtId="168" fontId="23" fillId="0" borderId="0" xfId="0" applyNumberFormat="1" applyFont="1"/>
    <xf numFmtId="0" fontId="15" fillId="0" borderId="2" xfId="0" applyFont="1" applyBorder="1"/>
    <xf numFmtId="0" fontId="23" fillId="0" borderId="5" xfId="0" applyFont="1" applyBorder="1"/>
    <xf numFmtId="0" fontId="17" fillId="0" borderId="0" xfId="0" applyFont="1"/>
    <xf numFmtId="2" fontId="0" fillId="0" borderId="0" xfId="0" applyNumberFormat="1"/>
    <xf numFmtId="0" fontId="24" fillId="0" borderId="4" xfId="0" applyFont="1" applyBorder="1"/>
    <xf numFmtId="0" fontId="23" fillId="0" borderId="0" xfId="0" applyFont="1" applyAlignment="1">
      <alignment horizontal="center"/>
    </xf>
    <xf numFmtId="170" fontId="20" fillId="0" borderId="6" xfId="0" applyNumberFormat="1" applyFont="1" applyBorder="1"/>
    <xf numFmtId="0" fontId="20" fillId="0" borderId="7" xfId="0" applyFont="1" applyBorder="1"/>
    <xf numFmtId="0" fontId="0" fillId="0" borderId="8" xfId="0" applyBorder="1"/>
    <xf numFmtId="0" fontId="23" fillId="0" borderId="4" xfId="0" applyFont="1" applyBorder="1" applyAlignment="1">
      <alignment horizontal="right"/>
    </xf>
    <xf numFmtId="0" fontId="23" fillId="0" borderId="0" xfId="0" applyFont="1" applyAlignment="1">
      <alignment horizontal="right"/>
    </xf>
    <xf numFmtId="0" fontId="23" fillId="0" borderId="0" xfId="0" applyFont="1" applyAlignment="1">
      <alignment horizontal="left"/>
    </xf>
    <xf numFmtId="0" fontId="23" fillId="0" borderId="0" xfId="0" applyFont="1" applyAlignment="1">
      <alignment horizontal="centerContinuous"/>
    </xf>
    <xf numFmtId="0" fontId="23" fillId="0" borderId="5" xfId="0" applyFont="1" applyBorder="1" applyAlignment="1">
      <alignment horizontal="centerContinuous"/>
    </xf>
    <xf numFmtId="0" fontId="21" fillId="0" borderId="0" xfId="0" applyFont="1"/>
    <xf numFmtId="0" fontId="23" fillId="0" borderId="5" xfId="0" applyFont="1" applyBorder="1" applyAlignment="1">
      <alignment horizontal="center"/>
    </xf>
    <xf numFmtId="0" fontId="19" fillId="0" borderId="9" xfId="0" applyFont="1" applyBorder="1"/>
    <xf numFmtId="0" fontId="6" fillId="0" borderId="10" xfId="0" applyFont="1" applyBorder="1"/>
    <xf numFmtId="0" fontId="4" fillId="0" borderId="10" xfId="0" applyFont="1" applyBorder="1" applyAlignment="1">
      <alignment horizontal="center"/>
    </xf>
    <xf numFmtId="0" fontId="4" fillId="0" borderId="24" xfId="0" applyFont="1" applyBorder="1" applyAlignment="1">
      <alignment horizontal="right"/>
    </xf>
    <xf numFmtId="2" fontId="23" fillId="0" borderId="0" xfId="0" applyNumberFormat="1" applyFont="1" applyAlignment="1">
      <alignment horizontal="right"/>
    </xf>
    <xf numFmtId="2" fontId="23" fillId="0" borderId="0" xfId="0" applyNumberFormat="1" applyFont="1"/>
    <xf numFmtId="171" fontId="23" fillId="0" borderId="0" xfId="0" applyNumberFormat="1" applyFont="1"/>
    <xf numFmtId="171" fontId="23" fillId="0" borderId="5" xfId="0" applyNumberFormat="1" applyFont="1" applyBorder="1"/>
    <xf numFmtId="0" fontId="0" fillId="0" borderId="11" xfId="0" applyBorder="1"/>
    <xf numFmtId="166" fontId="0" fillId="0" borderId="0" xfId="0" applyNumberFormat="1" applyAlignment="1">
      <alignment horizontal="center"/>
    </xf>
    <xf numFmtId="167" fontId="0" fillId="0" borderId="0" xfId="0" applyNumberFormat="1" applyAlignment="1">
      <alignment horizontal="center"/>
    </xf>
    <xf numFmtId="168" fontId="0" fillId="0" borderId="0" xfId="0" applyNumberFormat="1" applyAlignment="1">
      <alignment horizontal="center"/>
    </xf>
    <xf numFmtId="169" fontId="0" fillId="0" borderId="0" xfId="0" applyNumberFormat="1" applyAlignment="1">
      <alignment horizontal="center"/>
    </xf>
    <xf numFmtId="0" fontId="23" fillId="0" borderId="4" xfId="0" applyFont="1" applyBorder="1" applyAlignment="1">
      <alignment horizontal="left"/>
    </xf>
    <xf numFmtId="0" fontId="0" fillId="0" borderId="14" xfId="0" applyBorder="1"/>
    <xf numFmtId="0" fontId="0" fillId="0" borderId="15" xfId="0" applyBorder="1"/>
    <xf numFmtId="166" fontId="0" fillId="0" borderId="15" xfId="0" applyNumberFormat="1" applyBorder="1" applyAlignment="1">
      <alignment horizontal="center"/>
    </xf>
    <xf numFmtId="167" fontId="0" fillId="0" borderId="15" xfId="0" applyNumberFormat="1" applyBorder="1" applyAlignment="1">
      <alignment horizontal="center"/>
    </xf>
    <xf numFmtId="168" fontId="0" fillId="0" borderId="15" xfId="0" applyNumberFormat="1" applyBorder="1" applyAlignment="1">
      <alignment horizontal="center"/>
    </xf>
    <xf numFmtId="169" fontId="0" fillId="0" borderId="15" xfId="0" applyNumberFormat="1" applyBorder="1" applyAlignment="1">
      <alignment horizontal="center"/>
    </xf>
    <xf numFmtId="0" fontId="29" fillId="0" borderId="0" xfId="0" applyFont="1"/>
    <xf numFmtId="0" fontId="21" fillId="0" borderId="0" xfId="0" applyFont="1" applyAlignment="1">
      <alignment horizontal="right"/>
    </xf>
    <xf numFmtId="0" fontId="0" fillId="0" borderId="16" xfId="0" applyBorder="1"/>
    <xf numFmtId="0" fontId="0" fillId="0" borderId="17" xfId="0" applyBorder="1"/>
    <xf numFmtId="166" fontId="0" fillId="0" borderId="17" xfId="0" applyNumberFormat="1" applyBorder="1" applyAlignment="1">
      <alignment horizontal="center"/>
    </xf>
    <xf numFmtId="167" fontId="0" fillId="0" borderId="17" xfId="0" applyNumberFormat="1" applyBorder="1" applyAlignment="1">
      <alignment horizontal="center"/>
    </xf>
    <xf numFmtId="168" fontId="0" fillId="0" borderId="17" xfId="0" applyNumberFormat="1" applyBorder="1" applyAlignment="1">
      <alignment horizontal="center"/>
    </xf>
    <xf numFmtId="169" fontId="0" fillId="0" borderId="17" xfId="0" applyNumberFormat="1" applyBorder="1" applyAlignment="1">
      <alignment horizontal="center"/>
    </xf>
    <xf numFmtId="9" fontId="0" fillId="0" borderId="29" xfId="0" applyNumberFormat="1" applyBorder="1" applyAlignment="1">
      <alignment horizontal="right"/>
    </xf>
    <xf numFmtId="168" fontId="21" fillId="0" borderId="0" xfId="0" applyNumberFormat="1" applyFont="1"/>
    <xf numFmtId="172" fontId="23" fillId="0" borderId="0" xfId="0" applyNumberFormat="1" applyFont="1" applyAlignment="1">
      <alignment horizontal="right"/>
    </xf>
    <xf numFmtId="166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4" fontId="23" fillId="0" borderId="0" xfId="0" applyNumberFormat="1" applyFont="1"/>
    <xf numFmtId="166" fontId="2" fillId="0" borderId="21" xfId="0" applyNumberFormat="1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173" fontId="23" fillId="0" borderId="0" xfId="0" applyNumberFormat="1" applyFont="1" applyAlignment="1">
      <alignment horizontal="right"/>
    </xf>
    <xf numFmtId="166" fontId="2" fillId="0" borderId="22" xfId="0" applyNumberFormat="1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166" fontId="3" fillId="0" borderId="22" xfId="0" applyNumberFormat="1" applyFont="1" applyBorder="1" applyAlignment="1">
      <alignment horizontal="center"/>
    </xf>
    <xf numFmtId="0" fontId="3" fillId="0" borderId="22" xfId="0" applyFont="1" applyBorder="1" applyAlignment="1">
      <alignment horizontal="center"/>
    </xf>
    <xf numFmtId="0" fontId="0" fillId="0" borderId="18" xfId="0" applyBorder="1"/>
    <xf numFmtId="0" fontId="0" fillId="0" borderId="20" xfId="0" applyBorder="1"/>
    <xf numFmtId="0" fontId="0" fillId="0" borderId="23" xfId="0" applyBorder="1"/>
    <xf numFmtId="2" fontId="0" fillId="0" borderId="19" xfId="0" applyNumberFormat="1" applyBorder="1" applyAlignment="1">
      <alignment horizontal="center"/>
    </xf>
    <xf numFmtId="168" fontId="0" fillId="0" borderId="19" xfId="0" applyNumberFormat="1" applyBorder="1" applyAlignment="1">
      <alignment horizontal="center"/>
    </xf>
    <xf numFmtId="166" fontId="0" fillId="0" borderId="19" xfId="0" applyNumberFormat="1" applyBorder="1" applyAlignment="1">
      <alignment horizontal="center"/>
    </xf>
    <xf numFmtId="4" fontId="23" fillId="0" borderId="0" xfId="0" applyNumberFormat="1" applyFont="1" applyAlignment="1">
      <alignment horizontal="right"/>
    </xf>
    <xf numFmtId="2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54" fillId="0" borderId="4" xfId="0" applyFont="1" applyBorder="1" applyAlignment="1">
      <alignment horizontal="left"/>
    </xf>
    <xf numFmtId="4" fontId="0" fillId="0" borderId="0" xfId="0" applyNumberFormat="1"/>
    <xf numFmtId="168" fontId="23" fillId="0" borderId="0" xfId="0" applyNumberFormat="1" applyFont="1" applyAlignment="1">
      <alignment horizontal="right"/>
    </xf>
    <xf numFmtId="168" fontId="23" fillId="0" borderId="5" xfId="0" applyNumberFormat="1" applyFont="1" applyBorder="1"/>
    <xf numFmtId="166" fontId="3" fillId="0" borderId="19" xfId="0" applyNumberFormat="1" applyFont="1" applyBorder="1" applyAlignment="1">
      <alignment horizontal="center"/>
    </xf>
    <xf numFmtId="166" fontId="2" fillId="0" borderId="19" xfId="0" applyNumberFormat="1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2" fontId="4" fillId="0" borderId="18" xfId="0" applyNumberFormat="1" applyFont="1" applyBorder="1" applyAlignment="1">
      <alignment horizontal="center"/>
    </xf>
    <xf numFmtId="168" fontId="0" fillId="0" borderId="18" xfId="0" applyNumberFormat="1" applyBorder="1" applyAlignment="1">
      <alignment horizontal="center"/>
    </xf>
    <xf numFmtId="166" fontId="0" fillId="0" borderId="18" xfId="0" applyNumberFormat="1" applyBorder="1" applyAlignment="1">
      <alignment horizontal="center"/>
    </xf>
    <xf numFmtId="166" fontId="14" fillId="0" borderId="18" xfId="0" applyNumberFormat="1" applyFont="1" applyBorder="1" applyAlignment="1">
      <alignment horizontal="center"/>
    </xf>
    <xf numFmtId="2" fontId="0" fillId="0" borderId="18" xfId="0" applyNumberFormat="1" applyBorder="1" applyAlignment="1">
      <alignment horizontal="center"/>
    </xf>
    <xf numFmtId="2" fontId="14" fillId="0" borderId="18" xfId="0" applyNumberFormat="1" applyFont="1" applyBorder="1" applyAlignment="1">
      <alignment horizontal="center"/>
    </xf>
    <xf numFmtId="2" fontId="13" fillId="0" borderId="18" xfId="0" applyNumberFormat="1" applyFont="1" applyBorder="1" applyAlignment="1">
      <alignment horizontal="center"/>
    </xf>
    <xf numFmtId="169" fontId="0" fillId="0" borderId="0" xfId="0" applyNumberFormat="1"/>
    <xf numFmtId="0" fontId="0" fillId="0" borderId="18" xfId="0" applyBorder="1" applyAlignment="1">
      <alignment horizontal="center"/>
    </xf>
    <xf numFmtId="166" fontId="23" fillId="0" borderId="4" xfId="0" applyNumberFormat="1" applyFont="1" applyBorder="1"/>
    <xf numFmtId="0" fontId="24" fillId="0" borderId="0" xfId="0" applyFont="1"/>
    <xf numFmtId="0" fontId="25" fillId="0" borderId="0" xfId="0" applyFont="1"/>
    <xf numFmtId="2" fontId="5" fillId="0" borderId="0" xfId="0" applyNumberFormat="1" applyFont="1"/>
    <xf numFmtId="168" fontId="0" fillId="0" borderId="0" xfId="0" applyNumberFormat="1"/>
    <xf numFmtId="169" fontId="23" fillId="0" borderId="0" xfId="0" applyNumberFormat="1" applyFont="1" applyAlignment="1">
      <alignment horizontal="center"/>
    </xf>
    <xf numFmtId="169" fontId="23" fillId="0" borderId="5" xfId="0" applyNumberFormat="1" applyFont="1" applyBorder="1" applyAlignment="1">
      <alignment horizontal="center"/>
    </xf>
    <xf numFmtId="0" fontId="0" fillId="0" borderId="7" xfId="0" applyBorder="1"/>
    <xf numFmtId="0" fontId="23" fillId="0" borderId="7" xfId="0" applyFont="1" applyBorder="1"/>
    <xf numFmtId="169" fontId="23" fillId="0" borderId="7" xfId="0" applyNumberFormat="1" applyFont="1" applyBorder="1" applyAlignment="1">
      <alignment horizontal="center"/>
    </xf>
    <xf numFmtId="169" fontId="23" fillId="0" borderId="8" xfId="0" applyNumberFormat="1" applyFont="1" applyBorder="1" applyAlignment="1">
      <alignment horizontal="center"/>
    </xf>
    <xf numFmtId="0" fontId="0" fillId="0" borderId="9" xfId="0" applyBorder="1"/>
    <xf numFmtId="0" fontId="0" fillId="0" borderId="10" xfId="0" applyBorder="1"/>
    <xf numFmtId="2" fontId="0" fillId="0" borderId="24" xfId="0" applyNumberFormat="1" applyBorder="1"/>
    <xf numFmtId="2" fontId="0" fillId="0" borderId="25" xfId="0" applyNumberFormat="1" applyBorder="1"/>
    <xf numFmtId="0" fontId="0" fillId="0" borderId="12" xfId="0" applyBorder="1"/>
    <xf numFmtId="0" fontId="0" fillId="0" borderId="13" xfId="0" applyBorder="1"/>
    <xf numFmtId="2" fontId="0" fillId="0" borderId="26" xfId="0" applyNumberFormat="1" applyBorder="1"/>
    <xf numFmtId="0" fontId="13" fillId="2" borderId="5" xfId="0" applyFont="1" applyFill="1" applyBorder="1"/>
    <xf numFmtId="0" fontId="53" fillId="2" borderId="5" xfId="0" applyFont="1" applyFill="1" applyBorder="1"/>
    <xf numFmtId="0" fontId="13" fillId="2" borderId="0" xfId="0" applyFont="1" applyFill="1" applyAlignment="1">
      <alignment horizontal="center"/>
    </xf>
    <xf numFmtId="0" fontId="53" fillId="0" borderId="1" xfId="0" applyFont="1" applyBorder="1"/>
    <xf numFmtId="0" fontId="53" fillId="2" borderId="2" xfId="0" applyFont="1" applyFill="1" applyBorder="1"/>
    <xf numFmtId="0" fontId="1" fillId="2" borderId="0" xfId="0" applyFont="1" applyFill="1" applyAlignment="1">
      <alignment wrapText="1"/>
    </xf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1" fillId="2" borderId="5" xfId="0" applyFont="1" applyFill="1" applyBorder="1"/>
    <xf numFmtId="0" fontId="1" fillId="2" borderId="5" xfId="0" applyFont="1" applyFill="1" applyBorder="1" applyAlignment="1">
      <alignment vertical="center"/>
    </xf>
    <xf numFmtId="0" fontId="53" fillId="2" borderId="5" xfId="0" applyFont="1" applyFill="1" applyBorder="1" applyAlignment="1">
      <alignment vertical="center" wrapText="1"/>
    </xf>
    <xf numFmtId="9" fontId="0" fillId="34" borderId="27" xfId="49" applyFont="1" applyFill="1" applyBorder="1" applyAlignment="1">
      <alignment horizontal="right"/>
    </xf>
    <xf numFmtId="9" fontId="0" fillId="34" borderId="28" xfId="49" applyFont="1" applyFill="1" applyBorder="1" applyAlignment="1">
      <alignment horizontal="right"/>
    </xf>
    <xf numFmtId="17" fontId="4" fillId="35" borderId="0" xfId="40" applyNumberFormat="1" applyFont="1" applyFill="1" applyAlignment="1">
      <alignment horizontal="right"/>
    </xf>
    <xf numFmtId="2" fontId="13" fillId="35" borderId="0" xfId="0" applyNumberFormat="1" applyFont="1" applyFill="1"/>
    <xf numFmtId="174" fontId="1" fillId="35" borderId="0" xfId="0" applyNumberFormat="1" applyFont="1" applyFill="1"/>
    <xf numFmtId="0" fontId="22" fillId="0" borderId="0" xfId="0" applyFont="1" applyAlignment="1">
      <alignment horizontal="center"/>
    </xf>
    <xf numFmtId="0" fontId="33" fillId="0" borderId="0" xfId="0" applyFont="1" applyAlignment="1">
      <alignment horizontal="left" vertical="center" wrapText="1"/>
    </xf>
    <xf numFmtId="0" fontId="30" fillId="0" borderId="0" xfId="0" applyFont="1" applyAlignment="1">
      <alignment horizontal="center"/>
    </xf>
    <xf numFmtId="0" fontId="31" fillId="0" borderId="4" xfId="0" applyFont="1" applyBorder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0" fontId="31" fillId="0" borderId="5" xfId="0" applyFont="1" applyBorder="1" applyAlignment="1">
      <alignment horizontal="left" vertical="center" wrapText="1"/>
    </xf>
    <xf numFmtId="175" fontId="16" fillId="0" borderId="4" xfId="0" applyNumberFormat="1" applyFont="1" applyBorder="1" applyAlignment="1">
      <alignment horizontal="center"/>
    </xf>
    <xf numFmtId="175" fontId="16" fillId="0" borderId="0" xfId="0" applyNumberFormat="1" applyFont="1" applyAlignment="1">
      <alignment horizontal="center"/>
    </xf>
    <xf numFmtId="175" fontId="16" fillId="0" borderId="5" xfId="0" applyNumberFormat="1" applyFont="1" applyBorder="1" applyAlignment="1">
      <alignment horizontal="center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 vertical="center" wrapText="1" indent="1"/>
    </xf>
    <xf numFmtId="0" fontId="0" fillId="0" borderId="0" xfId="0" applyAlignment="1">
      <alignment horizontal="left" vertical="center" wrapText="1" indent="1"/>
    </xf>
    <xf numFmtId="0" fontId="45" fillId="0" borderId="0" xfId="36" applyFill="1" applyAlignment="1">
      <alignment horizontal="left" vertical="center" wrapText="1" indent="1"/>
    </xf>
    <xf numFmtId="0" fontId="45" fillId="0" borderId="0" xfId="36" applyFill="1" applyAlignment="1">
      <alignment horizontal="left" vertical="center" wrapText="1"/>
    </xf>
    <xf numFmtId="0" fontId="1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50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28" xr:uid="{00000000-0005-0000-0000-00001C000000}"/>
    <cellStyle name="Currency" xfId="29" builtinId="4"/>
    <cellStyle name="Currency 2" xfId="48" xr:uid="{F036BDEA-F30D-41B4-A9C2-7BB39C0D9C64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ked Cell" xfId="38" builtinId="24" customBuiltin="1"/>
    <cellStyle name="Neutral" xfId="39" builtinId="28" customBuiltin="1"/>
    <cellStyle name="Normal" xfId="0" builtinId="0"/>
    <cellStyle name="Normal 2" xfId="40" xr:uid="{00000000-0005-0000-0000-000029000000}"/>
    <cellStyle name="Normal 2 2" xfId="41" xr:uid="{00000000-0005-0000-0000-00002A000000}"/>
    <cellStyle name="Normal 3" xfId="42" xr:uid="{00000000-0005-0000-0000-00002B000000}"/>
    <cellStyle name="Note 2" xfId="43" xr:uid="{00000000-0005-0000-0000-00002C000000}"/>
    <cellStyle name="Output" xfId="44" builtinId="21" customBuiltin="1"/>
    <cellStyle name="Percent 2" xfId="49" xr:uid="{0955E513-2208-45B5-A9A9-AE830781531C}"/>
    <cellStyle name="Title" xfId="45" builtinId="15" customBuiltin="1"/>
    <cellStyle name="Total" xfId="46" builtinId="25" customBuiltin="1"/>
    <cellStyle name="Warning Text" xfId="47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industryeq.ca/eq-documentation/" TargetMode="External"/><Relationship Id="rId1" Type="http://schemas.openxmlformats.org/officeDocument/2006/relationships/hyperlink" Target="https://www.industryeq.ca/contact/" TargetMode="External"/><Relationship Id="rId4" Type="http://schemas.openxmlformats.org/officeDocument/2006/relationships/customProperty" Target="../customProperty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>
    <pageSetUpPr fitToPage="1"/>
  </sheetPr>
  <dimension ref="B3:F26"/>
  <sheetViews>
    <sheetView tabSelected="1" workbookViewId="0">
      <selection activeCell="F33" sqref="F33"/>
    </sheetView>
  </sheetViews>
  <sheetFormatPr defaultColWidth="9.140625" defaultRowHeight="12.75" x14ac:dyDescent="0.2"/>
  <cols>
    <col min="1" max="1" width="9.140625" style="1" customWidth="1"/>
    <col min="2" max="2" width="3.5703125" style="1" customWidth="1"/>
    <col min="3" max="3" width="4.5703125" style="1" customWidth="1"/>
    <col min="4" max="4" width="54.85546875" style="1" bestFit="1" customWidth="1"/>
    <col min="5" max="5" width="12.85546875" style="2" customWidth="1"/>
    <col min="6" max="6" width="73.85546875" style="1" customWidth="1"/>
    <col min="7" max="16384" width="9.140625" style="1"/>
  </cols>
  <sheetData>
    <row r="3" spans="2:6" ht="15.75" x14ac:dyDescent="0.25">
      <c r="B3" s="12" t="s">
        <v>87</v>
      </c>
    </row>
    <row r="4" spans="2:6" ht="15.75" x14ac:dyDescent="0.25">
      <c r="C4" s="12"/>
    </row>
    <row r="5" spans="2:6" ht="13.5" thickBot="1" x14ac:dyDescent="0.25"/>
    <row r="6" spans="2:6" ht="13.5" thickTop="1" x14ac:dyDescent="0.2">
      <c r="B6" s="11"/>
      <c r="C6" s="184" t="s">
        <v>143</v>
      </c>
      <c r="D6" s="4"/>
      <c r="E6" s="13"/>
      <c r="F6" s="5"/>
    </row>
    <row r="7" spans="2:6" x14ac:dyDescent="0.2">
      <c r="B7" s="6"/>
      <c r="E7" s="14" t="s">
        <v>123</v>
      </c>
      <c r="F7" s="7"/>
    </row>
    <row r="8" spans="2:6" x14ac:dyDescent="0.2">
      <c r="B8" s="6"/>
      <c r="C8" s="3"/>
      <c r="E8" s="14" t="s">
        <v>88</v>
      </c>
      <c r="F8" s="7"/>
    </row>
    <row r="9" spans="2:6" x14ac:dyDescent="0.2">
      <c r="B9" s="6"/>
      <c r="F9" s="7"/>
    </row>
    <row r="10" spans="2:6" x14ac:dyDescent="0.2">
      <c r="B10" s="6"/>
      <c r="C10" s="3">
        <v>1</v>
      </c>
      <c r="D10" s="16" t="s">
        <v>119</v>
      </c>
      <c r="E10" s="182" t="s">
        <v>118</v>
      </c>
      <c r="F10" s="180" t="s">
        <v>125</v>
      </c>
    </row>
    <row r="11" spans="2:6" x14ac:dyDescent="0.2">
      <c r="B11" s="6"/>
      <c r="C11" s="3"/>
      <c r="D11" s="16" t="s">
        <v>97</v>
      </c>
      <c r="E11" s="182"/>
      <c r="F11" s="180"/>
    </row>
    <row r="12" spans="2:6" x14ac:dyDescent="0.2">
      <c r="B12" s="6"/>
      <c r="C12" s="3"/>
      <c r="D12" s="16"/>
      <c r="E12" s="182"/>
      <c r="F12" s="180"/>
    </row>
    <row r="13" spans="2:6" x14ac:dyDescent="0.2">
      <c r="B13" s="6"/>
      <c r="C13" s="3">
        <v>2</v>
      </c>
      <c r="D13" s="16" t="s">
        <v>121</v>
      </c>
      <c r="E13" s="182" t="s">
        <v>120</v>
      </c>
      <c r="F13" s="180" t="s">
        <v>125</v>
      </c>
    </row>
    <row r="14" spans="2:6" x14ac:dyDescent="0.2">
      <c r="B14" s="6"/>
      <c r="C14" s="3"/>
      <c r="D14" s="16"/>
      <c r="E14" s="182"/>
      <c r="F14" s="180"/>
    </row>
    <row r="15" spans="2:6" x14ac:dyDescent="0.2">
      <c r="B15" s="6"/>
      <c r="C15" s="3">
        <v>3</v>
      </c>
      <c r="D15" s="16" t="s">
        <v>122</v>
      </c>
      <c r="E15" s="182" t="s">
        <v>124</v>
      </c>
      <c r="F15" s="180" t="s">
        <v>126</v>
      </c>
    </row>
    <row r="16" spans="2:6" ht="12" customHeight="1" x14ac:dyDescent="0.2">
      <c r="B16" s="6"/>
      <c r="C16" s="3"/>
      <c r="D16" s="16"/>
      <c r="E16" s="182"/>
      <c r="F16" s="180"/>
    </row>
    <row r="17" spans="2:6" x14ac:dyDescent="0.2">
      <c r="B17" s="6"/>
      <c r="C17" s="3">
        <v>4</v>
      </c>
      <c r="D17" s="16" t="s">
        <v>115</v>
      </c>
      <c r="E17" s="182" t="s">
        <v>116</v>
      </c>
      <c r="F17" s="188" t="s">
        <v>129</v>
      </c>
    </row>
    <row r="18" spans="2:6" x14ac:dyDescent="0.2">
      <c r="B18" s="6"/>
      <c r="C18" s="3"/>
      <c r="E18" s="1"/>
      <c r="F18" s="180"/>
    </row>
    <row r="19" spans="2:6" x14ac:dyDescent="0.2">
      <c r="B19" s="6"/>
      <c r="C19" s="3">
        <v>5</v>
      </c>
      <c r="D19" s="16" t="s">
        <v>127</v>
      </c>
      <c r="E19" s="182" t="s">
        <v>117</v>
      </c>
      <c r="F19" s="188" t="s">
        <v>130</v>
      </c>
    </row>
    <row r="20" spans="2:6" x14ac:dyDescent="0.2">
      <c r="B20" s="6"/>
      <c r="C20" s="3"/>
      <c r="D20" s="16"/>
      <c r="E20" s="182"/>
      <c r="F20" s="181"/>
    </row>
    <row r="21" spans="2:6" ht="25.5" x14ac:dyDescent="0.2">
      <c r="B21" s="6"/>
      <c r="C21" s="186">
        <v>6</v>
      </c>
      <c r="D21" s="185" t="s">
        <v>131</v>
      </c>
      <c r="E21" s="187" t="s">
        <v>128</v>
      </c>
      <c r="F21" s="189" t="s">
        <v>134</v>
      </c>
    </row>
    <row r="22" spans="2:6" x14ac:dyDescent="0.2">
      <c r="B22" s="6"/>
      <c r="C22" s="3"/>
      <c r="D22" s="16"/>
      <c r="E22" s="182"/>
      <c r="F22" s="181"/>
    </row>
    <row r="23" spans="2:6" ht="25.5" x14ac:dyDescent="0.2">
      <c r="B23" s="6"/>
      <c r="C23" s="186">
        <v>7</v>
      </c>
      <c r="D23" s="185" t="s">
        <v>131</v>
      </c>
      <c r="E23" s="187" t="s">
        <v>124</v>
      </c>
      <c r="F23" s="190" t="s">
        <v>142</v>
      </c>
    </row>
    <row r="24" spans="2:6" x14ac:dyDescent="0.2">
      <c r="B24" s="6"/>
      <c r="C24" s="3"/>
      <c r="D24" s="16"/>
      <c r="E24" s="182"/>
      <c r="F24" s="181"/>
    </row>
    <row r="25" spans="2:6" ht="13.5" thickBot="1" x14ac:dyDescent="0.25">
      <c r="B25" s="9"/>
      <c r="C25" s="10"/>
      <c r="D25" s="10"/>
      <c r="E25" s="15"/>
      <c r="F25" s="8"/>
    </row>
    <row r="26" spans="2:6" ht="13.5" thickTop="1" x14ac:dyDescent="0.2">
      <c r="C26" s="3"/>
    </row>
  </sheetData>
  <phoneticPr fontId="26" type="noConversion"/>
  <pageMargins left="0.75" right="0.75" top="1" bottom="1" header="0.5" footer="0.5"/>
  <pageSetup scale="91" orientation="portrait" r:id="rId1"/>
  <headerFooter alignWithMargins="0"/>
  <customProperties>
    <customPr name="GU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B77ED-C74F-49E4-82C6-DA3886AA479F}">
  <sheetPr>
    <pageSetUpPr fitToPage="1"/>
  </sheetPr>
  <dimension ref="A1:AL52"/>
  <sheetViews>
    <sheetView showGridLines="0" workbookViewId="0">
      <selection activeCell="D11" sqref="D11"/>
    </sheetView>
  </sheetViews>
  <sheetFormatPr defaultRowHeight="12.75" x14ac:dyDescent="0.2"/>
  <cols>
    <col min="1" max="1" width="12.28515625" customWidth="1"/>
    <col min="2" max="2" width="11.140625" customWidth="1"/>
    <col min="3" max="3" width="11.7109375" customWidth="1"/>
    <col min="4" max="4" width="18.7109375" bestFit="1" customWidth="1"/>
    <col min="5" max="5" width="10.7109375" customWidth="1"/>
    <col min="6" max="6" width="12.140625" customWidth="1"/>
    <col min="7" max="13" width="10.7109375" customWidth="1"/>
    <col min="14" max="14" width="28.42578125" customWidth="1"/>
    <col min="15" max="15" width="9.140625" customWidth="1"/>
    <col min="16" max="16" width="12" customWidth="1"/>
    <col min="17" max="17" width="9.140625" customWidth="1"/>
    <col min="18" max="18" width="9.85546875" bestFit="1" customWidth="1"/>
    <col min="19" max="19" width="9.140625" customWidth="1"/>
    <col min="20" max="20" width="10" bestFit="1" customWidth="1"/>
    <col min="21" max="21" width="10.85546875" bestFit="1" customWidth="1"/>
    <col min="22" max="22" width="10" bestFit="1" customWidth="1"/>
    <col min="23" max="23" width="10.85546875" bestFit="1" customWidth="1"/>
    <col min="24" max="24" width="10" bestFit="1" customWidth="1"/>
    <col min="25" max="25" width="10.85546875" bestFit="1" customWidth="1"/>
    <col min="26" max="26" width="10" bestFit="1" customWidth="1"/>
    <col min="27" max="27" width="10.85546875" bestFit="1" customWidth="1"/>
    <col min="257" max="257" width="12.28515625" customWidth="1"/>
    <col min="258" max="258" width="11.140625" customWidth="1"/>
    <col min="259" max="259" width="11.7109375" customWidth="1"/>
    <col min="260" max="261" width="10.7109375" customWidth="1"/>
    <col min="262" max="262" width="12.140625" customWidth="1"/>
    <col min="263" max="269" width="10.7109375" customWidth="1"/>
    <col min="270" max="270" width="28.42578125" customWidth="1"/>
    <col min="272" max="272" width="12" customWidth="1"/>
    <col min="274" max="274" width="9.85546875" bestFit="1" customWidth="1"/>
    <col min="276" max="276" width="10" bestFit="1" customWidth="1"/>
    <col min="277" max="277" width="10.85546875" bestFit="1" customWidth="1"/>
    <col min="278" max="278" width="10" bestFit="1" customWidth="1"/>
    <col min="279" max="279" width="10.85546875" bestFit="1" customWidth="1"/>
    <col min="280" max="280" width="10" bestFit="1" customWidth="1"/>
    <col min="281" max="281" width="10.85546875" bestFit="1" customWidth="1"/>
    <col min="282" max="282" width="10" bestFit="1" customWidth="1"/>
    <col min="283" max="283" width="10.85546875" bestFit="1" customWidth="1"/>
    <col min="513" max="513" width="12.28515625" customWidth="1"/>
    <col min="514" max="514" width="11.140625" customWidth="1"/>
    <col min="515" max="515" width="11.7109375" customWidth="1"/>
    <col min="516" max="517" width="10.7109375" customWidth="1"/>
    <col min="518" max="518" width="12.140625" customWidth="1"/>
    <col min="519" max="525" width="10.7109375" customWidth="1"/>
    <col min="526" max="526" width="28.42578125" customWidth="1"/>
    <col min="528" max="528" width="12" customWidth="1"/>
    <col min="530" max="530" width="9.85546875" bestFit="1" customWidth="1"/>
    <col min="532" max="532" width="10" bestFit="1" customWidth="1"/>
    <col min="533" max="533" width="10.85546875" bestFit="1" customWidth="1"/>
    <col min="534" max="534" width="10" bestFit="1" customWidth="1"/>
    <col min="535" max="535" width="10.85546875" bestFit="1" customWidth="1"/>
    <col min="536" max="536" width="10" bestFit="1" customWidth="1"/>
    <col min="537" max="537" width="10.85546875" bestFit="1" customWidth="1"/>
    <col min="538" max="538" width="10" bestFit="1" customWidth="1"/>
    <col min="539" max="539" width="10.85546875" bestFit="1" customWidth="1"/>
    <col min="769" max="769" width="12.28515625" customWidth="1"/>
    <col min="770" max="770" width="11.140625" customWidth="1"/>
    <col min="771" max="771" width="11.7109375" customWidth="1"/>
    <col min="772" max="773" width="10.7109375" customWidth="1"/>
    <col min="774" max="774" width="12.140625" customWidth="1"/>
    <col min="775" max="781" width="10.7109375" customWidth="1"/>
    <col min="782" max="782" width="28.42578125" customWidth="1"/>
    <col min="784" max="784" width="12" customWidth="1"/>
    <col min="786" max="786" width="9.85546875" bestFit="1" customWidth="1"/>
    <col min="788" max="788" width="10" bestFit="1" customWidth="1"/>
    <col min="789" max="789" width="10.85546875" bestFit="1" customWidth="1"/>
    <col min="790" max="790" width="10" bestFit="1" customWidth="1"/>
    <col min="791" max="791" width="10.85546875" bestFit="1" customWidth="1"/>
    <col min="792" max="792" width="10" bestFit="1" customWidth="1"/>
    <col min="793" max="793" width="10.85546875" bestFit="1" customWidth="1"/>
    <col min="794" max="794" width="10" bestFit="1" customWidth="1"/>
    <col min="795" max="795" width="10.85546875" bestFit="1" customWidth="1"/>
    <col min="1025" max="1025" width="12.28515625" customWidth="1"/>
    <col min="1026" max="1026" width="11.140625" customWidth="1"/>
    <col min="1027" max="1027" width="11.7109375" customWidth="1"/>
    <col min="1028" max="1029" width="10.7109375" customWidth="1"/>
    <col min="1030" max="1030" width="12.140625" customWidth="1"/>
    <col min="1031" max="1037" width="10.7109375" customWidth="1"/>
    <col min="1038" max="1038" width="28.42578125" customWidth="1"/>
    <col min="1040" max="1040" width="12" customWidth="1"/>
    <col min="1042" max="1042" width="9.85546875" bestFit="1" customWidth="1"/>
    <col min="1044" max="1044" width="10" bestFit="1" customWidth="1"/>
    <col min="1045" max="1045" width="10.85546875" bestFit="1" customWidth="1"/>
    <col min="1046" max="1046" width="10" bestFit="1" customWidth="1"/>
    <col min="1047" max="1047" width="10.85546875" bestFit="1" customWidth="1"/>
    <col min="1048" max="1048" width="10" bestFit="1" customWidth="1"/>
    <col min="1049" max="1049" width="10.85546875" bestFit="1" customWidth="1"/>
    <col min="1050" max="1050" width="10" bestFit="1" customWidth="1"/>
    <col min="1051" max="1051" width="10.85546875" bestFit="1" customWidth="1"/>
    <col min="1281" max="1281" width="12.28515625" customWidth="1"/>
    <col min="1282" max="1282" width="11.140625" customWidth="1"/>
    <col min="1283" max="1283" width="11.7109375" customWidth="1"/>
    <col min="1284" max="1285" width="10.7109375" customWidth="1"/>
    <col min="1286" max="1286" width="12.140625" customWidth="1"/>
    <col min="1287" max="1293" width="10.7109375" customWidth="1"/>
    <col min="1294" max="1294" width="28.42578125" customWidth="1"/>
    <col min="1296" max="1296" width="12" customWidth="1"/>
    <col min="1298" max="1298" width="9.85546875" bestFit="1" customWidth="1"/>
    <col min="1300" max="1300" width="10" bestFit="1" customWidth="1"/>
    <col min="1301" max="1301" width="10.85546875" bestFit="1" customWidth="1"/>
    <col min="1302" max="1302" width="10" bestFit="1" customWidth="1"/>
    <col min="1303" max="1303" width="10.85546875" bestFit="1" customWidth="1"/>
    <col min="1304" max="1304" width="10" bestFit="1" customWidth="1"/>
    <col min="1305" max="1305" width="10.85546875" bestFit="1" customWidth="1"/>
    <col min="1306" max="1306" width="10" bestFit="1" customWidth="1"/>
    <col min="1307" max="1307" width="10.85546875" bestFit="1" customWidth="1"/>
    <col min="1537" max="1537" width="12.28515625" customWidth="1"/>
    <col min="1538" max="1538" width="11.140625" customWidth="1"/>
    <col min="1539" max="1539" width="11.7109375" customWidth="1"/>
    <col min="1540" max="1541" width="10.7109375" customWidth="1"/>
    <col min="1542" max="1542" width="12.140625" customWidth="1"/>
    <col min="1543" max="1549" width="10.7109375" customWidth="1"/>
    <col min="1550" max="1550" width="28.42578125" customWidth="1"/>
    <col min="1552" max="1552" width="12" customWidth="1"/>
    <col min="1554" max="1554" width="9.85546875" bestFit="1" customWidth="1"/>
    <col min="1556" max="1556" width="10" bestFit="1" customWidth="1"/>
    <col min="1557" max="1557" width="10.85546875" bestFit="1" customWidth="1"/>
    <col min="1558" max="1558" width="10" bestFit="1" customWidth="1"/>
    <col min="1559" max="1559" width="10.85546875" bestFit="1" customWidth="1"/>
    <col min="1560" max="1560" width="10" bestFit="1" customWidth="1"/>
    <col min="1561" max="1561" width="10.85546875" bestFit="1" customWidth="1"/>
    <col min="1562" max="1562" width="10" bestFit="1" customWidth="1"/>
    <col min="1563" max="1563" width="10.85546875" bestFit="1" customWidth="1"/>
    <col min="1793" max="1793" width="12.28515625" customWidth="1"/>
    <col min="1794" max="1794" width="11.140625" customWidth="1"/>
    <col min="1795" max="1795" width="11.7109375" customWidth="1"/>
    <col min="1796" max="1797" width="10.7109375" customWidth="1"/>
    <col min="1798" max="1798" width="12.140625" customWidth="1"/>
    <col min="1799" max="1805" width="10.7109375" customWidth="1"/>
    <col min="1806" max="1806" width="28.42578125" customWidth="1"/>
    <col min="1808" max="1808" width="12" customWidth="1"/>
    <col min="1810" max="1810" width="9.85546875" bestFit="1" customWidth="1"/>
    <col min="1812" max="1812" width="10" bestFit="1" customWidth="1"/>
    <col min="1813" max="1813" width="10.85546875" bestFit="1" customWidth="1"/>
    <col min="1814" max="1814" width="10" bestFit="1" customWidth="1"/>
    <col min="1815" max="1815" width="10.85546875" bestFit="1" customWidth="1"/>
    <col min="1816" max="1816" width="10" bestFit="1" customWidth="1"/>
    <col min="1817" max="1817" width="10.85546875" bestFit="1" customWidth="1"/>
    <col min="1818" max="1818" width="10" bestFit="1" customWidth="1"/>
    <col min="1819" max="1819" width="10.85546875" bestFit="1" customWidth="1"/>
    <col min="2049" max="2049" width="12.28515625" customWidth="1"/>
    <col min="2050" max="2050" width="11.140625" customWidth="1"/>
    <col min="2051" max="2051" width="11.7109375" customWidth="1"/>
    <col min="2052" max="2053" width="10.7109375" customWidth="1"/>
    <col min="2054" max="2054" width="12.140625" customWidth="1"/>
    <col min="2055" max="2061" width="10.7109375" customWidth="1"/>
    <col min="2062" max="2062" width="28.42578125" customWidth="1"/>
    <col min="2064" max="2064" width="12" customWidth="1"/>
    <col min="2066" max="2066" width="9.85546875" bestFit="1" customWidth="1"/>
    <col min="2068" max="2068" width="10" bestFit="1" customWidth="1"/>
    <col min="2069" max="2069" width="10.85546875" bestFit="1" customWidth="1"/>
    <col min="2070" max="2070" width="10" bestFit="1" customWidth="1"/>
    <col min="2071" max="2071" width="10.85546875" bestFit="1" customWidth="1"/>
    <col min="2072" max="2072" width="10" bestFit="1" customWidth="1"/>
    <col min="2073" max="2073" width="10.85546875" bestFit="1" customWidth="1"/>
    <col min="2074" max="2074" width="10" bestFit="1" customWidth="1"/>
    <col min="2075" max="2075" width="10.85546875" bestFit="1" customWidth="1"/>
    <col min="2305" max="2305" width="12.28515625" customWidth="1"/>
    <col min="2306" max="2306" width="11.140625" customWidth="1"/>
    <col min="2307" max="2307" width="11.7109375" customWidth="1"/>
    <col min="2308" max="2309" width="10.7109375" customWidth="1"/>
    <col min="2310" max="2310" width="12.140625" customWidth="1"/>
    <col min="2311" max="2317" width="10.7109375" customWidth="1"/>
    <col min="2318" max="2318" width="28.42578125" customWidth="1"/>
    <col min="2320" max="2320" width="12" customWidth="1"/>
    <col min="2322" max="2322" width="9.85546875" bestFit="1" customWidth="1"/>
    <col min="2324" max="2324" width="10" bestFit="1" customWidth="1"/>
    <col min="2325" max="2325" width="10.85546875" bestFit="1" customWidth="1"/>
    <col min="2326" max="2326" width="10" bestFit="1" customWidth="1"/>
    <col min="2327" max="2327" width="10.85546875" bestFit="1" customWidth="1"/>
    <col min="2328" max="2328" width="10" bestFit="1" customWidth="1"/>
    <col min="2329" max="2329" width="10.85546875" bestFit="1" customWidth="1"/>
    <col min="2330" max="2330" width="10" bestFit="1" customWidth="1"/>
    <col min="2331" max="2331" width="10.85546875" bestFit="1" customWidth="1"/>
    <col min="2561" max="2561" width="12.28515625" customWidth="1"/>
    <col min="2562" max="2562" width="11.140625" customWidth="1"/>
    <col min="2563" max="2563" width="11.7109375" customWidth="1"/>
    <col min="2564" max="2565" width="10.7109375" customWidth="1"/>
    <col min="2566" max="2566" width="12.140625" customWidth="1"/>
    <col min="2567" max="2573" width="10.7109375" customWidth="1"/>
    <col min="2574" max="2574" width="28.42578125" customWidth="1"/>
    <col min="2576" max="2576" width="12" customWidth="1"/>
    <col min="2578" max="2578" width="9.85546875" bestFit="1" customWidth="1"/>
    <col min="2580" max="2580" width="10" bestFit="1" customWidth="1"/>
    <col min="2581" max="2581" width="10.85546875" bestFit="1" customWidth="1"/>
    <col min="2582" max="2582" width="10" bestFit="1" customWidth="1"/>
    <col min="2583" max="2583" width="10.85546875" bestFit="1" customWidth="1"/>
    <col min="2584" max="2584" width="10" bestFit="1" customWidth="1"/>
    <col min="2585" max="2585" width="10.85546875" bestFit="1" customWidth="1"/>
    <col min="2586" max="2586" width="10" bestFit="1" customWidth="1"/>
    <col min="2587" max="2587" width="10.85546875" bestFit="1" customWidth="1"/>
    <col min="2817" max="2817" width="12.28515625" customWidth="1"/>
    <col min="2818" max="2818" width="11.140625" customWidth="1"/>
    <col min="2819" max="2819" width="11.7109375" customWidth="1"/>
    <col min="2820" max="2821" width="10.7109375" customWidth="1"/>
    <col min="2822" max="2822" width="12.140625" customWidth="1"/>
    <col min="2823" max="2829" width="10.7109375" customWidth="1"/>
    <col min="2830" max="2830" width="28.42578125" customWidth="1"/>
    <col min="2832" max="2832" width="12" customWidth="1"/>
    <col min="2834" max="2834" width="9.85546875" bestFit="1" customWidth="1"/>
    <col min="2836" max="2836" width="10" bestFit="1" customWidth="1"/>
    <col min="2837" max="2837" width="10.85546875" bestFit="1" customWidth="1"/>
    <col min="2838" max="2838" width="10" bestFit="1" customWidth="1"/>
    <col min="2839" max="2839" width="10.85546875" bestFit="1" customWidth="1"/>
    <col min="2840" max="2840" width="10" bestFit="1" customWidth="1"/>
    <col min="2841" max="2841" width="10.85546875" bestFit="1" customWidth="1"/>
    <col min="2842" max="2842" width="10" bestFit="1" customWidth="1"/>
    <col min="2843" max="2843" width="10.85546875" bestFit="1" customWidth="1"/>
    <col min="3073" max="3073" width="12.28515625" customWidth="1"/>
    <col min="3074" max="3074" width="11.140625" customWidth="1"/>
    <col min="3075" max="3075" width="11.7109375" customWidth="1"/>
    <col min="3076" max="3077" width="10.7109375" customWidth="1"/>
    <col min="3078" max="3078" width="12.140625" customWidth="1"/>
    <col min="3079" max="3085" width="10.7109375" customWidth="1"/>
    <col min="3086" max="3086" width="28.42578125" customWidth="1"/>
    <col min="3088" max="3088" width="12" customWidth="1"/>
    <col min="3090" max="3090" width="9.85546875" bestFit="1" customWidth="1"/>
    <col min="3092" max="3092" width="10" bestFit="1" customWidth="1"/>
    <col min="3093" max="3093" width="10.85546875" bestFit="1" customWidth="1"/>
    <col min="3094" max="3094" width="10" bestFit="1" customWidth="1"/>
    <col min="3095" max="3095" width="10.85546875" bestFit="1" customWidth="1"/>
    <col min="3096" max="3096" width="10" bestFit="1" customWidth="1"/>
    <col min="3097" max="3097" width="10.85546875" bestFit="1" customWidth="1"/>
    <col min="3098" max="3098" width="10" bestFit="1" customWidth="1"/>
    <col min="3099" max="3099" width="10.85546875" bestFit="1" customWidth="1"/>
    <col min="3329" max="3329" width="12.28515625" customWidth="1"/>
    <col min="3330" max="3330" width="11.140625" customWidth="1"/>
    <col min="3331" max="3331" width="11.7109375" customWidth="1"/>
    <col min="3332" max="3333" width="10.7109375" customWidth="1"/>
    <col min="3334" max="3334" width="12.140625" customWidth="1"/>
    <col min="3335" max="3341" width="10.7109375" customWidth="1"/>
    <col min="3342" max="3342" width="28.42578125" customWidth="1"/>
    <col min="3344" max="3344" width="12" customWidth="1"/>
    <col min="3346" max="3346" width="9.85546875" bestFit="1" customWidth="1"/>
    <col min="3348" max="3348" width="10" bestFit="1" customWidth="1"/>
    <col min="3349" max="3349" width="10.85546875" bestFit="1" customWidth="1"/>
    <col min="3350" max="3350" width="10" bestFit="1" customWidth="1"/>
    <col min="3351" max="3351" width="10.85546875" bestFit="1" customWidth="1"/>
    <col min="3352" max="3352" width="10" bestFit="1" customWidth="1"/>
    <col min="3353" max="3353" width="10.85546875" bestFit="1" customWidth="1"/>
    <col min="3354" max="3354" width="10" bestFit="1" customWidth="1"/>
    <col min="3355" max="3355" width="10.85546875" bestFit="1" customWidth="1"/>
    <col min="3585" max="3585" width="12.28515625" customWidth="1"/>
    <col min="3586" max="3586" width="11.140625" customWidth="1"/>
    <col min="3587" max="3587" width="11.7109375" customWidth="1"/>
    <col min="3588" max="3589" width="10.7109375" customWidth="1"/>
    <col min="3590" max="3590" width="12.140625" customWidth="1"/>
    <col min="3591" max="3597" width="10.7109375" customWidth="1"/>
    <col min="3598" max="3598" width="28.42578125" customWidth="1"/>
    <col min="3600" max="3600" width="12" customWidth="1"/>
    <col min="3602" max="3602" width="9.85546875" bestFit="1" customWidth="1"/>
    <col min="3604" max="3604" width="10" bestFit="1" customWidth="1"/>
    <col min="3605" max="3605" width="10.85546875" bestFit="1" customWidth="1"/>
    <col min="3606" max="3606" width="10" bestFit="1" customWidth="1"/>
    <col min="3607" max="3607" width="10.85546875" bestFit="1" customWidth="1"/>
    <col min="3608" max="3608" width="10" bestFit="1" customWidth="1"/>
    <col min="3609" max="3609" width="10.85546875" bestFit="1" customWidth="1"/>
    <col min="3610" max="3610" width="10" bestFit="1" customWidth="1"/>
    <col min="3611" max="3611" width="10.85546875" bestFit="1" customWidth="1"/>
    <col min="3841" max="3841" width="12.28515625" customWidth="1"/>
    <col min="3842" max="3842" width="11.140625" customWidth="1"/>
    <col min="3843" max="3843" width="11.7109375" customWidth="1"/>
    <col min="3844" max="3845" width="10.7109375" customWidth="1"/>
    <col min="3846" max="3846" width="12.140625" customWidth="1"/>
    <col min="3847" max="3853" width="10.7109375" customWidth="1"/>
    <col min="3854" max="3854" width="28.42578125" customWidth="1"/>
    <col min="3856" max="3856" width="12" customWidth="1"/>
    <col min="3858" max="3858" width="9.85546875" bestFit="1" customWidth="1"/>
    <col min="3860" max="3860" width="10" bestFit="1" customWidth="1"/>
    <col min="3861" max="3861" width="10.85546875" bestFit="1" customWidth="1"/>
    <col min="3862" max="3862" width="10" bestFit="1" customWidth="1"/>
    <col min="3863" max="3863" width="10.85546875" bestFit="1" customWidth="1"/>
    <col min="3864" max="3864" width="10" bestFit="1" customWidth="1"/>
    <col min="3865" max="3865" width="10.85546875" bestFit="1" customWidth="1"/>
    <col min="3866" max="3866" width="10" bestFit="1" customWidth="1"/>
    <col min="3867" max="3867" width="10.85546875" bestFit="1" customWidth="1"/>
    <col min="4097" max="4097" width="12.28515625" customWidth="1"/>
    <col min="4098" max="4098" width="11.140625" customWidth="1"/>
    <col min="4099" max="4099" width="11.7109375" customWidth="1"/>
    <col min="4100" max="4101" width="10.7109375" customWidth="1"/>
    <col min="4102" max="4102" width="12.140625" customWidth="1"/>
    <col min="4103" max="4109" width="10.7109375" customWidth="1"/>
    <col min="4110" max="4110" width="28.42578125" customWidth="1"/>
    <col min="4112" max="4112" width="12" customWidth="1"/>
    <col min="4114" max="4114" width="9.85546875" bestFit="1" customWidth="1"/>
    <col min="4116" max="4116" width="10" bestFit="1" customWidth="1"/>
    <col min="4117" max="4117" width="10.85546875" bestFit="1" customWidth="1"/>
    <col min="4118" max="4118" width="10" bestFit="1" customWidth="1"/>
    <col min="4119" max="4119" width="10.85546875" bestFit="1" customWidth="1"/>
    <col min="4120" max="4120" width="10" bestFit="1" customWidth="1"/>
    <col min="4121" max="4121" width="10.85546875" bestFit="1" customWidth="1"/>
    <col min="4122" max="4122" width="10" bestFit="1" customWidth="1"/>
    <col min="4123" max="4123" width="10.85546875" bestFit="1" customWidth="1"/>
    <col min="4353" max="4353" width="12.28515625" customWidth="1"/>
    <col min="4354" max="4354" width="11.140625" customWidth="1"/>
    <col min="4355" max="4355" width="11.7109375" customWidth="1"/>
    <col min="4356" max="4357" width="10.7109375" customWidth="1"/>
    <col min="4358" max="4358" width="12.140625" customWidth="1"/>
    <col min="4359" max="4365" width="10.7109375" customWidth="1"/>
    <col min="4366" max="4366" width="28.42578125" customWidth="1"/>
    <col min="4368" max="4368" width="12" customWidth="1"/>
    <col min="4370" max="4370" width="9.85546875" bestFit="1" customWidth="1"/>
    <col min="4372" max="4372" width="10" bestFit="1" customWidth="1"/>
    <col min="4373" max="4373" width="10.85546875" bestFit="1" customWidth="1"/>
    <col min="4374" max="4374" width="10" bestFit="1" customWidth="1"/>
    <col min="4375" max="4375" width="10.85546875" bestFit="1" customWidth="1"/>
    <col min="4376" max="4376" width="10" bestFit="1" customWidth="1"/>
    <col min="4377" max="4377" width="10.85546875" bestFit="1" customWidth="1"/>
    <col min="4378" max="4378" width="10" bestFit="1" customWidth="1"/>
    <col min="4379" max="4379" width="10.85546875" bestFit="1" customWidth="1"/>
    <col min="4609" max="4609" width="12.28515625" customWidth="1"/>
    <col min="4610" max="4610" width="11.140625" customWidth="1"/>
    <col min="4611" max="4611" width="11.7109375" customWidth="1"/>
    <col min="4612" max="4613" width="10.7109375" customWidth="1"/>
    <col min="4614" max="4614" width="12.140625" customWidth="1"/>
    <col min="4615" max="4621" width="10.7109375" customWidth="1"/>
    <col min="4622" max="4622" width="28.42578125" customWidth="1"/>
    <col min="4624" max="4624" width="12" customWidth="1"/>
    <col min="4626" max="4626" width="9.85546875" bestFit="1" customWidth="1"/>
    <col min="4628" max="4628" width="10" bestFit="1" customWidth="1"/>
    <col min="4629" max="4629" width="10.85546875" bestFit="1" customWidth="1"/>
    <col min="4630" max="4630" width="10" bestFit="1" customWidth="1"/>
    <col min="4631" max="4631" width="10.85546875" bestFit="1" customWidth="1"/>
    <col min="4632" max="4632" width="10" bestFit="1" customWidth="1"/>
    <col min="4633" max="4633" width="10.85546875" bestFit="1" customWidth="1"/>
    <col min="4634" max="4634" width="10" bestFit="1" customWidth="1"/>
    <col min="4635" max="4635" width="10.85546875" bestFit="1" customWidth="1"/>
    <col min="4865" max="4865" width="12.28515625" customWidth="1"/>
    <col min="4866" max="4866" width="11.140625" customWidth="1"/>
    <col min="4867" max="4867" width="11.7109375" customWidth="1"/>
    <col min="4868" max="4869" width="10.7109375" customWidth="1"/>
    <col min="4870" max="4870" width="12.140625" customWidth="1"/>
    <col min="4871" max="4877" width="10.7109375" customWidth="1"/>
    <col min="4878" max="4878" width="28.42578125" customWidth="1"/>
    <col min="4880" max="4880" width="12" customWidth="1"/>
    <col min="4882" max="4882" width="9.85546875" bestFit="1" customWidth="1"/>
    <col min="4884" max="4884" width="10" bestFit="1" customWidth="1"/>
    <col min="4885" max="4885" width="10.85546875" bestFit="1" customWidth="1"/>
    <col min="4886" max="4886" width="10" bestFit="1" customWidth="1"/>
    <col min="4887" max="4887" width="10.85546875" bestFit="1" customWidth="1"/>
    <col min="4888" max="4888" width="10" bestFit="1" customWidth="1"/>
    <col min="4889" max="4889" width="10.85546875" bestFit="1" customWidth="1"/>
    <col min="4890" max="4890" width="10" bestFit="1" customWidth="1"/>
    <col min="4891" max="4891" width="10.85546875" bestFit="1" customWidth="1"/>
    <col min="5121" max="5121" width="12.28515625" customWidth="1"/>
    <col min="5122" max="5122" width="11.140625" customWidth="1"/>
    <col min="5123" max="5123" width="11.7109375" customWidth="1"/>
    <col min="5124" max="5125" width="10.7109375" customWidth="1"/>
    <col min="5126" max="5126" width="12.140625" customWidth="1"/>
    <col min="5127" max="5133" width="10.7109375" customWidth="1"/>
    <col min="5134" max="5134" width="28.42578125" customWidth="1"/>
    <col min="5136" max="5136" width="12" customWidth="1"/>
    <col min="5138" max="5138" width="9.85546875" bestFit="1" customWidth="1"/>
    <col min="5140" max="5140" width="10" bestFit="1" customWidth="1"/>
    <col min="5141" max="5141" width="10.85546875" bestFit="1" customWidth="1"/>
    <col min="5142" max="5142" width="10" bestFit="1" customWidth="1"/>
    <col min="5143" max="5143" width="10.85546875" bestFit="1" customWidth="1"/>
    <col min="5144" max="5144" width="10" bestFit="1" customWidth="1"/>
    <col min="5145" max="5145" width="10.85546875" bestFit="1" customWidth="1"/>
    <col min="5146" max="5146" width="10" bestFit="1" customWidth="1"/>
    <col min="5147" max="5147" width="10.85546875" bestFit="1" customWidth="1"/>
    <col min="5377" max="5377" width="12.28515625" customWidth="1"/>
    <col min="5378" max="5378" width="11.140625" customWidth="1"/>
    <col min="5379" max="5379" width="11.7109375" customWidth="1"/>
    <col min="5380" max="5381" width="10.7109375" customWidth="1"/>
    <col min="5382" max="5382" width="12.140625" customWidth="1"/>
    <col min="5383" max="5389" width="10.7109375" customWidth="1"/>
    <col min="5390" max="5390" width="28.42578125" customWidth="1"/>
    <col min="5392" max="5392" width="12" customWidth="1"/>
    <col min="5394" max="5394" width="9.85546875" bestFit="1" customWidth="1"/>
    <col min="5396" max="5396" width="10" bestFit="1" customWidth="1"/>
    <col min="5397" max="5397" width="10.85546875" bestFit="1" customWidth="1"/>
    <col min="5398" max="5398" width="10" bestFit="1" customWidth="1"/>
    <col min="5399" max="5399" width="10.85546875" bestFit="1" customWidth="1"/>
    <col min="5400" max="5400" width="10" bestFit="1" customWidth="1"/>
    <col min="5401" max="5401" width="10.85546875" bestFit="1" customWidth="1"/>
    <col min="5402" max="5402" width="10" bestFit="1" customWidth="1"/>
    <col min="5403" max="5403" width="10.85546875" bestFit="1" customWidth="1"/>
    <col min="5633" max="5633" width="12.28515625" customWidth="1"/>
    <col min="5634" max="5634" width="11.140625" customWidth="1"/>
    <col min="5635" max="5635" width="11.7109375" customWidth="1"/>
    <col min="5636" max="5637" width="10.7109375" customWidth="1"/>
    <col min="5638" max="5638" width="12.140625" customWidth="1"/>
    <col min="5639" max="5645" width="10.7109375" customWidth="1"/>
    <col min="5646" max="5646" width="28.42578125" customWidth="1"/>
    <col min="5648" max="5648" width="12" customWidth="1"/>
    <col min="5650" max="5650" width="9.85546875" bestFit="1" customWidth="1"/>
    <col min="5652" max="5652" width="10" bestFit="1" customWidth="1"/>
    <col min="5653" max="5653" width="10.85546875" bestFit="1" customWidth="1"/>
    <col min="5654" max="5654" width="10" bestFit="1" customWidth="1"/>
    <col min="5655" max="5655" width="10.85546875" bestFit="1" customWidth="1"/>
    <col min="5656" max="5656" width="10" bestFit="1" customWidth="1"/>
    <col min="5657" max="5657" width="10.85546875" bestFit="1" customWidth="1"/>
    <col min="5658" max="5658" width="10" bestFit="1" customWidth="1"/>
    <col min="5659" max="5659" width="10.85546875" bestFit="1" customWidth="1"/>
    <col min="5889" max="5889" width="12.28515625" customWidth="1"/>
    <col min="5890" max="5890" width="11.140625" customWidth="1"/>
    <col min="5891" max="5891" width="11.7109375" customWidth="1"/>
    <col min="5892" max="5893" width="10.7109375" customWidth="1"/>
    <col min="5894" max="5894" width="12.140625" customWidth="1"/>
    <col min="5895" max="5901" width="10.7109375" customWidth="1"/>
    <col min="5902" max="5902" width="28.42578125" customWidth="1"/>
    <col min="5904" max="5904" width="12" customWidth="1"/>
    <col min="5906" max="5906" width="9.85546875" bestFit="1" customWidth="1"/>
    <col min="5908" max="5908" width="10" bestFit="1" customWidth="1"/>
    <col min="5909" max="5909" width="10.85546875" bestFit="1" customWidth="1"/>
    <col min="5910" max="5910" width="10" bestFit="1" customWidth="1"/>
    <col min="5911" max="5911" width="10.85546875" bestFit="1" customWidth="1"/>
    <col min="5912" max="5912" width="10" bestFit="1" customWidth="1"/>
    <col min="5913" max="5913" width="10.85546875" bestFit="1" customWidth="1"/>
    <col min="5914" max="5914" width="10" bestFit="1" customWidth="1"/>
    <col min="5915" max="5915" width="10.85546875" bestFit="1" customWidth="1"/>
    <col min="6145" max="6145" width="12.28515625" customWidth="1"/>
    <col min="6146" max="6146" width="11.140625" customWidth="1"/>
    <col min="6147" max="6147" width="11.7109375" customWidth="1"/>
    <col min="6148" max="6149" width="10.7109375" customWidth="1"/>
    <col min="6150" max="6150" width="12.140625" customWidth="1"/>
    <col min="6151" max="6157" width="10.7109375" customWidth="1"/>
    <col min="6158" max="6158" width="28.42578125" customWidth="1"/>
    <col min="6160" max="6160" width="12" customWidth="1"/>
    <col min="6162" max="6162" width="9.85546875" bestFit="1" customWidth="1"/>
    <col min="6164" max="6164" width="10" bestFit="1" customWidth="1"/>
    <col min="6165" max="6165" width="10.85546875" bestFit="1" customWidth="1"/>
    <col min="6166" max="6166" width="10" bestFit="1" customWidth="1"/>
    <col min="6167" max="6167" width="10.85546875" bestFit="1" customWidth="1"/>
    <col min="6168" max="6168" width="10" bestFit="1" customWidth="1"/>
    <col min="6169" max="6169" width="10.85546875" bestFit="1" customWidth="1"/>
    <col min="6170" max="6170" width="10" bestFit="1" customWidth="1"/>
    <col min="6171" max="6171" width="10.85546875" bestFit="1" customWidth="1"/>
    <col min="6401" max="6401" width="12.28515625" customWidth="1"/>
    <col min="6402" max="6402" width="11.140625" customWidth="1"/>
    <col min="6403" max="6403" width="11.7109375" customWidth="1"/>
    <col min="6404" max="6405" width="10.7109375" customWidth="1"/>
    <col min="6406" max="6406" width="12.140625" customWidth="1"/>
    <col min="6407" max="6413" width="10.7109375" customWidth="1"/>
    <col min="6414" max="6414" width="28.42578125" customWidth="1"/>
    <col min="6416" max="6416" width="12" customWidth="1"/>
    <col min="6418" max="6418" width="9.85546875" bestFit="1" customWidth="1"/>
    <col min="6420" max="6420" width="10" bestFit="1" customWidth="1"/>
    <col min="6421" max="6421" width="10.85546875" bestFit="1" customWidth="1"/>
    <col min="6422" max="6422" width="10" bestFit="1" customWidth="1"/>
    <col min="6423" max="6423" width="10.85546875" bestFit="1" customWidth="1"/>
    <col min="6424" max="6424" width="10" bestFit="1" customWidth="1"/>
    <col min="6425" max="6425" width="10.85546875" bestFit="1" customWidth="1"/>
    <col min="6426" max="6426" width="10" bestFit="1" customWidth="1"/>
    <col min="6427" max="6427" width="10.85546875" bestFit="1" customWidth="1"/>
    <col min="6657" max="6657" width="12.28515625" customWidth="1"/>
    <col min="6658" max="6658" width="11.140625" customWidth="1"/>
    <col min="6659" max="6659" width="11.7109375" customWidth="1"/>
    <col min="6660" max="6661" width="10.7109375" customWidth="1"/>
    <col min="6662" max="6662" width="12.140625" customWidth="1"/>
    <col min="6663" max="6669" width="10.7109375" customWidth="1"/>
    <col min="6670" max="6670" width="28.42578125" customWidth="1"/>
    <col min="6672" max="6672" width="12" customWidth="1"/>
    <col min="6674" max="6674" width="9.85546875" bestFit="1" customWidth="1"/>
    <col min="6676" max="6676" width="10" bestFit="1" customWidth="1"/>
    <col min="6677" max="6677" width="10.85546875" bestFit="1" customWidth="1"/>
    <col min="6678" max="6678" width="10" bestFit="1" customWidth="1"/>
    <col min="6679" max="6679" width="10.85546875" bestFit="1" customWidth="1"/>
    <col min="6680" max="6680" width="10" bestFit="1" customWidth="1"/>
    <col min="6681" max="6681" width="10.85546875" bestFit="1" customWidth="1"/>
    <col min="6682" max="6682" width="10" bestFit="1" customWidth="1"/>
    <col min="6683" max="6683" width="10.85546875" bestFit="1" customWidth="1"/>
    <col min="6913" max="6913" width="12.28515625" customWidth="1"/>
    <col min="6914" max="6914" width="11.140625" customWidth="1"/>
    <col min="6915" max="6915" width="11.7109375" customWidth="1"/>
    <col min="6916" max="6917" width="10.7109375" customWidth="1"/>
    <col min="6918" max="6918" width="12.140625" customWidth="1"/>
    <col min="6919" max="6925" width="10.7109375" customWidth="1"/>
    <col min="6926" max="6926" width="28.42578125" customWidth="1"/>
    <col min="6928" max="6928" width="12" customWidth="1"/>
    <col min="6930" max="6930" width="9.85546875" bestFit="1" customWidth="1"/>
    <col min="6932" max="6932" width="10" bestFit="1" customWidth="1"/>
    <col min="6933" max="6933" width="10.85546875" bestFit="1" customWidth="1"/>
    <col min="6934" max="6934" width="10" bestFit="1" customWidth="1"/>
    <col min="6935" max="6935" width="10.85546875" bestFit="1" customWidth="1"/>
    <col min="6936" max="6936" width="10" bestFit="1" customWidth="1"/>
    <col min="6937" max="6937" width="10.85546875" bestFit="1" customWidth="1"/>
    <col min="6938" max="6938" width="10" bestFit="1" customWidth="1"/>
    <col min="6939" max="6939" width="10.85546875" bestFit="1" customWidth="1"/>
    <col min="7169" max="7169" width="12.28515625" customWidth="1"/>
    <col min="7170" max="7170" width="11.140625" customWidth="1"/>
    <col min="7171" max="7171" width="11.7109375" customWidth="1"/>
    <col min="7172" max="7173" width="10.7109375" customWidth="1"/>
    <col min="7174" max="7174" width="12.140625" customWidth="1"/>
    <col min="7175" max="7181" width="10.7109375" customWidth="1"/>
    <col min="7182" max="7182" width="28.42578125" customWidth="1"/>
    <col min="7184" max="7184" width="12" customWidth="1"/>
    <col min="7186" max="7186" width="9.85546875" bestFit="1" customWidth="1"/>
    <col min="7188" max="7188" width="10" bestFit="1" customWidth="1"/>
    <col min="7189" max="7189" width="10.85546875" bestFit="1" customWidth="1"/>
    <col min="7190" max="7190" width="10" bestFit="1" customWidth="1"/>
    <col min="7191" max="7191" width="10.85546875" bestFit="1" customWidth="1"/>
    <col min="7192" max="7192" width="10" bestFit="1" customWidth="1"/>
    <col min="7193" max="7193" width="10.85546875" bestFit="1" customWidth="1"/>
    <col min="7194" max="7194" width="10" bestFit="1" customWidth="1"/>
    <col min="7195" max="7195" width="10.85546875" bestFit="1" customWidth="1"/>
    <col min="7425" max="7425" width="12.28515625" customWidth="1"/>
    <col min="7426" max="7426" width="11.140625" customWidth="1"/>
    <col min="7427" max="7427" width="11.7109375" customWidth="1"/>
    <col min="7428" max="7429" width="10.7109375" customWidth="1"/>
    <col min="7430" max="7430" width="12.140625" customWidth="1"/>
    <col min="7431" max="7437" width="10.7109375" customWidth="1"/>
    <col min="7438" max="7438" width="28.42578125" customWidth="1"/>
    <col min="7440" max="7440" width="12" customWidth="1"/>
    <col min="7442" max="7442" width="9.85546875" bestFit="1" customWidth="1"/>
    <col min="7444" max="7444" width="10" bestFit="1" customWidth="1"/>
    <col min="7445" max="7445" width="10.85546875" bestFit="1" customWidth="1"/>
    <col min="7446" max="7446" width="10" bestFit="1" customWidth="1"/>
    <col min="7447" max="7447" width="10.85546875" bestFit="1" customWidth="1"/>
    <col min="7448" max="7448" width="10" bestFit="1" customWidth="1"/>
    <col min="7449" max="7449" width="10.85546875" bestFit="1" customWidth="1"/>
    <col min="7450" max="7450" width="10" bestFit="1" customWidth="1"/>
    <col min="7451" max="7451" width="10.85546875" bestFit="1" customWidth="1"/>
    <col min="7681" max="7681" width="12.28515625" customWidth="1"/>
    <col min="7682" max="7682" width="11.140625" customWidth="1"/>
    <col min="7683" max="7683" width="11.7109375" customWidth="1"/>
    <col min="7684" max="7685" width="10.7109375" customWidth="1"/>
    <col min="7686" max="7686" width="12.140625" customWidth="1"/>
    <col min="7687" max="7693" width="10.7109375" customWidth="1"/>
    <col min="7694" max="7694" width="28.42578125" customWidth="1"/>
    <col min="7696" max="7696" width="12" customWidth="1"/>
    <col min="7698" max="7698" width="9.85546875" bestFit="1" customWidth="1"/>
    <col min="7700" max="7700" width="10" bestFit="1" customWidth="1"/>
    <col min="7701" max="7701" width="10.85546875" bestFit="1" customWidth="1"/>
    <col min="7702" max="7702" width="10" bestFit="1" customWidth="1"/>
    <col min="7703" max="7703" width="10.85546875" bestFit="1" customWidth="1"/>
    <col min="7704" max="7704" width="10" bestFit="1" customWidth="1"/>
    <col min="7705" max="7705" width="10.85546875" bestFit="1" customWidth="1"/>
    <col min="7706" max="7706" width="10" bestFit="1" customWidth="1"/>
    <col min="7707" max="7707" width="10.85546875" bestFit="1" customWidth="1"/>
    <col min="7937" max="7937" width="12.28515625" customWidth="1"/>
    <col min="7938" max="7938" width="11.140625" customWidth="1"/>
    <col min="7939" max="7939" width="11.7109375" customWidth="1"/>
    <col min="7940" max="7941" width="10.7109375" customWidth="1"/>
    <col min="7942" max="7942" width="12.140625" customWidth="1"/>
    <col min="7943" max="7949" width="10.7109375" customWidth="1"/>
    <col min="7950" max="7950" width="28.42578125" customWidth="1"/>
    <col min="7952" max="7952" width="12" customWidth="1"/>
    <col min="7954" max="7954" width="9.85546875" bestFit="1" customWidth="1"/>
    <col min="7956" max="7956" width="10" bestFit="1" customWidth="1"/>
    <col min="7957" max="7957" width="10.85546875" bestFit="1" customWidth="1"/>
    <col min="7958" max="7958" width="10" bestFit="1" customWidth="1"/>
    <col min="7959" max="7959" width="10.85546875" bestFit="1" customWidth="1"/>
    <col min="7960" max="7960" width="10" bestFit="1" customWidth="1"/>
    <col min="7961" max="7961" width="10.85546875" bestFit="1" customWidth="1"/>
    <col min="7962" max="7962" width="10" bestFit="1" customWidth="1"/>
    <col min="7963" max="7963" width="10.85546875" bestFit="1" customWidth="1"/>
    <col min="8193" max="8193" width="12.28515625" customWidth="1"/>
    <col min="8194" max="8194" width="11.140625" customWidth="1"/>
    <col min="8195" max="8195" width="11.7109375" customWidth="1"/>
    <col min="8196" max="8197" width="10.7109375" customWidth="1"/>
    <col min="8198" max="8198" width="12.140625" customWidth="1"/>
    <col min="8199" max="8205" width="10.7109375" customWidth="1"/>
    <col min="8206" max="8206" width="28.42578125" customWidth="1"/>
    <col min="8208" max="8208" width="12" customWidth="1"/>
    <col min="8210" max="8210" width="9.85546875" bestFit="1" customWidth="1"/>
    <col min="8212" max="8212" width="10" bestFit="1" customWidth="1"/>
    <col min="8213" max="8213" width="10.85546875" bestFit="1" customWidth="1"/>
    <col min="8214" max="8214" width="10" bestFit="1" customWidth="1"/>
    <col min="8215" max="8215" width="10.85546875" bestFit="1" customWidth="1"/>
    <col min="8216" max="8216" width="10" bestFit="1" customWidth="1"/>
    <col min="8217" max="8217" width="10.85546875" bestFit="1" customWidth="1"/>
    <col min="8218" max="8218" width="10" bestFit="1" customWidth="1"/>
    <col min="8219" max="8219" width="10.85546875" bestFit="1" customWidth="1"/>
    <col min="8449" max="8449" width="12.28515625" customWidth="1"/>
    <col min="8450" max="8450" width="11.140625" customWidth="1"/>
    <col min="8451" max="8451" width="11.7109375" customWidth="1"/>
    <col min="8452" max="8453" width="10.7109375" customWidth="1"/>
    <col min="8454" max="8454" width="12.140625" customWidth="1"/>
    <col min="8455" max="8461" width="10.7109375" customWidth="1"/>
    <col min="8462" max="8462" width="28.42578125" customWidth="1"/>
    <col min="8464" max="8464" width="12" customWidth="1"/>
    <col min="8466" max="8466" width="9.85546875" bestFit="1" customWidth="1"/>
    <col min="8468" max="8468" width="10" bestFit="1" customWidth="1"/>
    <col min="8469" max="8469" width="10.85546875" bestFit="1" customWidth="1"/>
    <col min="8470" max="8470" width="10" bestFit="1" customWidth="1"/>
    <col min="8471" max="8471" width="10.85546875" bestFit="1" customWidth="1"/>
    <col min="8472" max="8472" width="10" bestFit="1" customWidth="1"/>
    <col min="8473" max="8473" width="10.85546875" bestFit="1" customWidth="1"/>
    <col min="8474" max="8474" width="10" bestFit="1" customWidth="1"/>
    <col min="8475" max="8475" width="10.85546875" bestFit="1" customWidth="1"/>
    <col min="8705" max="8705" width="12.28515625" customWidth="1"/>
    <col min="8706" max="8706" width="11.140625" customWidth="1"/>
    <col min="8707" max="8707" width="11.7109375" customWidth="1"/>
    <col min="8708" max="8709" width="10.7109375" customWidth="1"/>
    <col min="8710" max="8710" width="12.140625" customWidth="1"/>
    <col min="8711" max="8717" width="10.7109375" customWidth="1"/>
    <col min="8718" max="8718" width="28.42578125" customWidth="1"/>
    <col min="8720" max="8720" width="12" customWidth="1"/>
    <col min="8722" max="8722" width="9.85546875" bestFit="1" customWidth="1"/>
    <col min="8724" max="8724" width="10" bestFit="1" customWidth="1"/>
    <col min="8725" max="8725" width="10.85546875" bestFit="1" customWidth="1"/>
    <col min="8726" max="8726" width="10" bestFit="1" customWidth="1"/>
    <col min="8727" max="8727" width="10.85546875" bestFit="1" customWidth="1"/>
    <col min="8728" max="8728" width="10" bestFit="1" customWidth="1"/>
    <col min="8729" max="8729" width="10.85546875" bestFit="1" customWidth="1"/>
    <col min="8730" max="8730" width="10" bestFit="1" customWidth="1"/>
    <col min="8731" max="8731" width="10.85546875" bestFit="1" customWidth="1"/>
    <col min="8961" max="8961" width="12.28515625" customWidth="1"/>
    <col min="8962" max="8962" width="11.140625" customWidth="1"/>
    <col min="8963" max="8963" width="11.7109375" customWidth="1"/>
    <col min="8964" max="8965" width="10.7109375" customWidth="1"/>
    <col min="8966" max="8966" width="12.140625" customWidth="1"/>
    <col min="8967" max="8973" width="10.7109375" customWidth="1"/>
    <col min="8974" max="8974" width="28.42578125" customWidth="1"/>
    <col min="8976" max="8976" width="12" customWidth="1"/>
    <col min="8978" max="8978" width="9.85546875" bestFit="1" customWidth="1"/>
    <col min="8980" max="8980" width="10" bestFit="1" customWidth="1"/>
    <col min="8981" max="8981" width="10.85546875" bestFit="1" customWidth="1"/>
    <col min="8982" max="8982" width="10" bestFit="1" customWidth="1"/>
    <col min="8983" max="8983" width="10.85546875" bestFit="1" customWidth="1"/>
    <col min="8984" max="8984" width="10" bestFit="1" customWidth="1"/>
    <col min="8985" max="8985" width="10.85546875" bestFit="1" customWidth="1"/>
    <col min="8986" max="8986" width="10" bestFit="1" customWidth="1"/>
    <col min="8987" max="8987" width="10.85546875" bestFit="1" customWidth="1"/>
    <col min="9217" max="9217" width="12.28515625" customWidth="1"/>
    <col min="9218" max="9218" width="11.140625" customWidth="1"/>
    <col min="9219" max="9219" width="11.7109375" customWidth="1"/>
    <col min="9220" max="9221" width="10.7109375" customWidth="1"/>
    <col min="9222" max="9222" width="12.140625" customWidth="1"/>
    <col min="9223" max="9229" width="10.7109375" customWidth="1"/>
    <col min="9230" max="9230" width="28.42578125" customWidth="1"/>
    <col min="9232" max="9232" width="12" customWidth="1"/>
    <col min="9234" max="9234" width="9.85546875" bestFit="1" customWidth="1"/>
    <col min="9236" max="9236" width="10" bestFit="1" customWidth="1"/>
    <col min="9237" max="9237" width="10.85546875" bestFit="1" customWidth="1"/>
    <col min="9238" max="9238" width="10" bestFit="1" customWidth="1"/>
    <col min="9239" max="9239" width="10.85546875" bestFit="1" customWidth="1"/>
    <col min="9240" max="9240" width="10" bestFit="1" customWidth="1"/>
    <col min="9241" max="9241" width="10.85546875" bestFit="1" customWidth="1"/>
    <col min="9242" max="9242" width="10" bestFit="1" customWidth="1"/>
    <col min="9243" max="9243" width="10.85546875" bestFit="1" customWidth="1"/>
    <col min="9473" max="9473" width="12.28515625" customWidth="1"/>
    <col min="9474" max="9474" width="11.140625" customWidth="1"/>
    <col min="9475" max="9475" width="11.7109375" customWidth="1"/>
    <col min="9476" max="9477" width="10.7109375" customWidth="1"/>
    <col min="9478" max="9478" width="12.140625" customWidth="1"/>
    <col min="9479" max="9485" width="10.7109375" customWidth="1"/>
    <col min="9486" max="9486" width="28.42578125" customWidth="1"/>
    <col min="9488" max="9488" width="12" customWidth="1"/>
    <col min="9490" max="9490" width="9.85546875" bestFit="1" customWidth="1"/>
    <col min="9492" max="9492" width="10" bestFit="1" customWidth="1"/>
    <col min="9493" max="9493" width="10.85546875" bestFit="1" customWidth="1"/>
    <col min="9494" max="9494" width="10" bestFit="1" customWidth="1"/>
    <col min="9495" max="9495" width="10.85546875" bestFit="1" customWidth="1"/>
    <col min="9496" max="9496" width="10" bestFit="1" customWidth="1"/>
    <col min="9497" max="9497" width="10.85546875" bestFit="1" customWidth="1"/>
    <col min="9498" max="9498" width="10" bestFit="1" customWidth="1"/>
    <col min="9499" max="9499" width="10.85546875" bestFit="1" customWidth="1"/>
    <col min="9729" max="9729" width="12.28515625" customWidth="1"/>
    <col min="9730" max="9730" width="11.140625" customWidth="1"/>
    <col min="9731" max="9731" width="11.7109375" customWidth="1"/>
    <col min="9732" max="9733" width="10.7109375" customWidth="1"/>
    <col min="9734" max="9734" width="12.140625" customWidth="1"/>
    <col min="9735" max="9741" width="10.7109375" customWidth="1"/>
    <col min="9742" max="9742" width="28.42578125" customWidth="1"/>
    <col min="9744" max="9744" width="12" customWidth="1"/>
    <col min="9746" max="9746" width="9.85546875" bestFit="1" customWidth="1"/>
    <col min="9748" max="9748" width="10" bestFit="1" customWidth="1"/>
    <col min="9749" max="9749" width="10.85546875" bestFit="1" customWidth="1"/>
    <col min="9750" max="9750" width="10" bestFit="1" customWidth="1"/>
    <col min="9751" max="9751" width="10.85546875" bestFit="1" customWidth="1"/>
    <col min="9752" max="9752" width="10" bestFit="1" customWidth="1"/>
    <col min="9753" max="9753" width="10.85546875" bestFit="1" customWidth="1"/>
    <col min="9754" max="9754" width="10" bestFit="1" customWidth="1"/>
    <col min="9755" max="9755" width="10.85546875" bestFit="1" customWidth="1"/>
    <col min="9985" max="9985" width="12.28515625" customWidth="1"/>
    <col min="9986" max="9986" width="11.140625" customWidth="1"/>
    <col min="9987" max="9987" width="11.7109375" customWidth="1"/>
    <col min="9988" max="9989" width="10.7109375" customWidth="1"/>
    <col min="9990" max="9990" width="12.140625" customWidth="1"/>
    <col min="9991" max="9997" width="10.7109375" customWidth="1"/>
    <col min="9998" max="9998" width="28.42578125" customWidth="1"/>
    <col min="10000" max="10000" width="12" customWidth="1"/>
    <col min="10002" max="10002" width="9.85546875" bestFit="1" customWidth="1"/>
    <col min="10004" max="10004" width="10" bestFit="1" customWidth="1"/>
    <col min="10005" max="10005" width="10.85546875" bestFit="1" customWidth="1"/>
    <col min="10006" max="10006" width="10" bestFit="1" customWidth="1"/>
    <col min="10007" max="10007" width="10.85546875" bestFit="1" customWidth="1"/>
    <col min="10008" max="10008" width="10" bestFit="1" customWidth="1"/>
    <col min="10009" max="10009" width="10.85546875" bestFit="1" customWidth="1"/>
    <col min="10010" max="10010" width="10" bestFit="1" customWidth="1"/>
    <col min="10011" max="10011" width="10.85546875" bestFit="1" customWidth="1"/>
    <col min="10241" max="10241" width="12.28515625" customWidth="1"/>
    <col min="10242" max="10242" width="11.140625" customWidth="1"/>
    <col min="10243" max="10243" width="11.7109375" customWidth="1"/>
    <col min="10244" max="10245" width="10.7109375" customWidth="1"/>
    <col min="10246" max="10246" width="12.140625" customWidth="1"/>
    <col min="10247" max="10253" width="10.7109375" customWidth="1"/>
    <col min="10254" max="10254" width="28.42578125" customWidth="1"/>
    <col min="10256" max="10256" width="12" customWidth="1"/>
    <col min="10258" max="10258" width="9.85546875" bestFit="1" customWidth="1"/>
    <col min="10260" max="10260" width="10" bestFit="1" customWidth="1"/>
    <col min="10261" max="10261" width="10.85546875" bestFit="1" customWidth="1"/>
    <col min="10262" max="10262" width="10" bestFit="1" customWidth="1"/>
    <col min="10263" max="10263" width="10.85546875" bestFit="1" customWidth="1"/>
    <col min="10264" max="10264" width="10" bestFit="1" customWidth="1"/>
    <col min="10265" max="10265" width="10.85546875" bestFit="1" customWidth="1"/>
    <col min="10266" max="10266" width="10" bestFit="1" customWidth="1"/>
    <col min="10267" max="10267" width="10.85546875" bestFit="1" customWidth="1"/>
    <col min="10497" max="10497" width="12.28515625" customWidth="1"/>
    <col min="10498" max="10498" width="11.140625" customWidth="1"/>
    <col min="10499" max="10499" width="11.7109375" customWidth="1"/>
    <col min="10500" max="10501" width="10.7109375" customWidth="1"/>
    <col min="10502" max="10502" width="12.140625" customWidth="1"/>
    <col min="10503" max="10509" width="10.7109375" customWidth="1"/>
    <col min="10510" max="10510" width="28.42578125" customWidth="1"/>
    <col min="10512" max="10512" width="12" customWidth="1"/>
    <col min="10514" max="10514" width="9.85546875" bestFit="1" customWidth="1"/>
    <col min="10516" max="10516" width="10" bestFit="1" customWidth="1"/>
    <col min="10517" max="10517" width="10.85546875" bestFit="1" customWidth="1"/>
    <col min="10518" max="10518" width="10" bestFit="1" customWidth="1"/>
    <col min="10519" max="10519" width="10.85546875" bestFit="1" customWidth="1"/>
    <col min="10520" max="10520" width="10" bestFit="1" customWidth="1"/>
    <col min="10521" max="10521" width="10.85546875" bestFit="1" customWidth="1"/>
    <col min="10522" max="10522" width="10" bestFit="1" customWidth="1"/>
    <col min="10523" max="10523" width="10.85546875" bestFit="1" customWidth="1"/>
    <col min="10753" max="10753" width="12.28515625" customWidth="1"/>
    <col min="10754" max="10754" width="11.140625" customWidth="1"/>
    <col min="10755" max="10755" width="11.7109375" customWidth="1"/>
    <col min="10756" max="10757" width="10.7109375" customWidth="1"/>
    <col min="10758" max="10758" width="12.140625" customWidth="1"/>
    <col min="10759" max="10765" width="10.7109375" customWidth="1"/>
    <col min="10766" max="10766" width="28.42578125" customWidth="1"/>
    <col min="10768" max="10768" width="12" customWidth="1"/>
    <col min="10770" max="10770" width="9.85546875" bestFit="1" customWidth="1"/>
    <col min="10772" max="10772" width="10" bestFit="1" customWidth="1"/>
    <col min="10773" max="10773" width="10.85546875" bestFit="1" customWidth="1"/>
    <col min="10774" max="10774" width="10" bestFit="1" customWidth="1"/>
    <col min="10775" max="10775" width="10.85546875" bestFit="1" customWidth="1"/>
    <col min="10776" max="10776" width="10" bestFit="1" customWidth="1"/>
    <col min="10777" max="10777" width="10.85546875" bestFit="1" customWidth="1"/>
    <col min="10778" max="10778" width="10" bestFit="1" customWidth="1"/>
    <col min="10779" max="10779" width="10.85546875" bestFit="1" customWidth="1"/>
    <col min="11009" max="11009" width="12.28515625" customWidth="1"/>
    <col min="11010" max="11010" width="11.140625" customWidth="1"/>
    <col min="11011" max="11011" width="11.7109375" customWidth="1"/>
    <col min="11012" max="11013" width="10.7109375" customWidth="1"/>
    <col min="11014" max="11014" width="12.140625" customWidth="1"/>
    <col min="11015" max="11021" width="10.7109375" customWidth="1"/>
    <col min="11022" max="11022" width="28.42578125" customWidth="1"/>
    <col min="11024" max="11024" width="12" customWidth="1"/>
    <col min="11026" max="11026" width="9.85546875" bestFit="1" customWidth="1"/>
    <col min="11028" max="11028" width="10" bestFit="1" customWidth="1"/>
    <col min="11029" max="11029" width="10.85546875" bestFit="1" customWidth="1"/>
    <col min="11030" max="11030" width="10" bestFit="1" customWidth="1"/>
    <col min="11031" max="11031" width="10.85546875" bestFit="1" customWidth="1"/>
    <col min="11032" max="11032" width="10" bestFit="1" customWidth="1"/>
    <col min="11033" max="11033" width="10.85546875" bestFit="1" customWidth="1"/>
    <col min="11034" max="11034" width="10" bestFit="1" customWidth="1"/>
    <col min="11035" max="11035" width="10.85546875" bestFit="1" customWidth="1"/>
    <col min="11265" max="11265" width="12.28515625" customWidth="1"/>
    <col min="11266" max="11266" width="11.140625" customWidth="1"/>
    <col min="11267" max="11267" width="11.7109375" customWidth="1"/>
    <col min="11268" max="11269" width="10.7109375" customWidth="1"/>
    <col min="11270" max="11270" width="12.140625" customWidth="1"/>
    <col min="11271" max="11277" width="10.7109375" customWidth="1"/>
    <col min="11278" max="11278" width="28.42578125" customWidth="1"/>
    <col min="11280" max="11280" width="12" customWidth="1"/>
    <col min="11282" max="11282" width="9.85546875" bestFit="1" customWidth="1"/>
    <col min="11284" max="11284" width="10" bestFit="1" customWidth="1"/>
    <col min="11285" max="11285" width="10.85546875" bestFit="1" customWidth="1"/>
    <col min="11286" max="11286" width="10" bestFit="1" customWidth="1"/>
    <col min="11287" max="11287" width="10.85546875" bestFit="1" customWidth="1"/>
    <col min="11288" max="11288" width="10" bestFit="1" customWidth="1"/>
    <col min="11289" max="11289" width="10.85546875" bestFit="1" customWidth="1"/>
    <col min="11290" max="11290" width="10" bestFit="1" customWidth="1"/>
    <col min="11291" max="11291" width="10.85546875" bestFit="1" customWidth="1"/>
    <col min="11521" max="11521" width="12.28515625" customWidth="1"/>
    <col min="11522" max="11522" width="11.140625" customWidth="1"/>
    <col min="11523" max="11523" width="11.7109375" customWidth="1"/>
    <col min="11524" max="11525" width="10.7109375" customWidth="1"/>
    <col min="11526" max="11526" width="12.140625" customWidth="1"/>
    <col min="11527" max="11533" width="10.7109375" customWidth="1"/>
    <col min="11534" max="11534" width="28.42578125" customWidth="1"/>
    <col min="11536" max="11536" width="12" customWidth="1"/>
    <col min="11538" max="11538" width="9.85546875" bestFit="1" customWidth="1"/>
    <col min="11540" max="11540" width="10" bestFit="1" customWidth="1"/>
    <col min="11541" max="11541" width="10.85546875" bestFit="1" customWidth="1"/>
    <col min="11542" max="11542" width="10" bestFit="1" customWidth="1"/>
    <col min="11543" max="11543" width="10.85546875" bestFit="1" customWidth="1"/>
    <col min="11544" max="11544" width="10" bestFit="1" customWidth="1"/>
    <col min="11545" max="11545" width="10.85546875" bestFit="1" customWidth="1"/>
    <col min="11546" max="11546" width="10" bestFit="1" customWidth="1"/>
    <col min="11547" max="11547" width="10.85546875" bestFit="1" customWidth="1"/>
    <col min="11777" max="11777" width="12.28515625" customWidth="1"/>
    <col min="11778" max="11778" width="11.140625" customWidth="1"/>
    <col min="11779" max="11779" width="11.7109375" customWidth="1"/>
    <col min="11780" max="11781" width="10.7109375" customWidth="1"/>
    <col min="11782" max="11782" width="12.140625" customWidth="1"/>
    <col min="11783" max="11789" width="10.7109375" customWidth="1"/>
    <col min="11790" max="11790" width="28.42578125" customWidth="1"/>
    <col min="11792" max="11792" width="12" customWidth="1"/>
    <col min="11794" max="11794" width="9.85546875" bestFit="1" customWidth="1"/>
    <col min="11796" max="11796" width="10" bestFit="1" customWidth="1"/>
    <col min="11797" max="11797" width="10.85546875" bestFit="1" customWidth="1"/>
    <col min="11798" max="11798" width="10" bestFit="1" customWidth="1"/>
    <col min="11799" max="11799" width="10.85546875" bestFit="1" customWidth="1"/>
    <col min="11800" max="11800" width="10" bestFit="1" customWidth="1"/>
    <col min="11801" max="11801" width="10.85546875" bestFit="1" customWidth="1"/>
    <col min="11802" max="11802" width="10" bestFit="1" customWidth="1"/>
    <col min="11803" max="11803" width="10.85546875" bestFit="1" customWidth="1"/>
    <col min="12033" max="12033" width="12.28515625" customWidth="1"/>
    <col min="12034" max="12034" width="11.140625" customWidth="1"/>
    <col min="12035" max="12035" width="11.7109375" customWidth="1"/>
    <col min="12036" max="12037" width="10.7109375" customWidth="1"/>
    <col min="12038" max="12038" width="12.140625" customWidth="1"/>
    <col min="12039" max="12045" width="10.7109375" customWidth="1"/>
    <col min="12046" max="12046" width="28.42578125" customWidth="1"/>
    <col min="12048" max="12048" width="12" customWidth="1"/>
    <col min="12050" max="12050" width="9.85546875" bestFit="1" customWidth="1"/>
    <col min="12052" max="12052" width="10" bestFit="1" customWidth="1"/>
    <col min="12053" max="12053" width="10.85546875" bestFit="1" customWidth="1"/>
    <col min="12054" max="12054" width="10" bestFit="1" customWidth="1"/>
    <col min="12055" max="12055" width="10.85546875" bestFit="1" customWidth="1"/>
    <col min="12056" max="12056" width="10" bestFit="1" customWidth="1"/>
    <col min="12057" max="12057" width="10.85546875" bestFit="1" customWidth="1"/>
    <col min="12058" max="12058" width="10" bestFit="1" customWidth="1"/>
    <col min="12059" max="12059" width="10.85546875" bestFit="1" customWidth="1"/>
    <col min="12289" max="12289" width="12.28515625" customWidth="1"/>
    <col min="12290" max="12290" width="11.140625" customWidth="1"/>
    <col min="12291" max="12291" width="11.7109375" customWidth="1"/>
    <col min="12292" max="12293" width="10.7109375" customWidth="1"/>
    <col min="12294" max="12294" width="12.140625" customWidth="1"/>
    <col min="12295" max="12301" width="10.7109375" customWidth="1"/>
    <col min="12302" max="12302" width="28.42578125" customWidth="1"/>
    <col min="12304" max="12304" width="12" customWidth="1"/>
    <col min="12306" max="12306" width="9.85546875" bestFit="1" customWidth="1"/>
    <col min="12308" max="12308" width="10" bestFit="1" customWidth="1"/>
    <col min="12309" max="12309" width="10.85546875" bestFit="1" customWidth="1"/>
    <col min="12310" max="12310" width="10" bestFit="1" customWidth="1"/>
    <col min="12311" max="12311" width="10.85546875" bestFit="1" customWidth="1"/>
    <col min="12312" max="12312" width="10" bestFit="1" customWidth="1"/>
    <col min="12313" max="12313" width="10.85546875" bestFit="1" customWidth="1"/>
    <col min="12314" max="12314" width="10" bestFit="1" customWidth="1"/>
    <col min="12315" max="12315" width="10.85546875" bestFit="1" customWidth="1"/>
    <col min="12545" max="12545" width="12.28515625" customWidth="1"/>
    <col min="12546" max="12546" width="11.140625" customWidth="1"/>
    <col min="12547" max="12547" width="11.7109375" customWidth="1"/>
    <col min="12548" max="12549" width="10.7109375" customWidth="1"/>
    <col min="12550" max="12550" width="12.140625" customWidth="1"/>
    <col min="12551" max="12557" width="10.7109375" customWidth="1"/>
    <col min="12558" max="12558" width="28.42578125" customWidth="1"/>
    <col min="12560" max="12560" width="12" customWidth="1"/>
    <col min="12562" max="12562" width="9.85546875" bestFit="1" customWidth="1"/>
    <col min="12564" max="12564" width="10" bestFit="1" customWidth="1"/>
    <col min="12565" max="12565" width="10.85546875" bestFit="1" customWidth="1"/>
    <col min="12566" max="12566" width="10" bestFit="1" customWidth="1"/>
    <col min="12567" max="12567" width="10.85546875" bestFit="1" customWidth="1"/>
    <col min="12568" max="12568" width="10" bestFit="1" customWidth="1"/>
    <col min="12569" max="12569" width="10.85546875" bestFit="1" customWidth="1"/>
    <col min="12570" max="12570" width="10" bestFit="1" customWidth="1"/>
    <col min="12571" max="12571" width="10.85546875" bestFit="1" customWidth="1"/>
    <col min="12801" max="12801" width="12.28515625" customWidth="1"/>
    <col min="12802" max="12802" width="11.140625" customWidth="1"/>
    <col min="12803" max="12803" width="11.7109375" customWidth="1"/>
    <col min="12804" max="12805" width="10.7109375" customWidth="1"/>
    <col min="12806" max="12806" width="12.140625" customWidth="1"/>
    <col min="12807" max="12813" width="10.7109375" customWidth="1"/>
    <col min="12814" max="12814" width="28.42578125" customWidth="1"/>
    <col min="12816" max="12816" width="12" customWidth="1"/>
    <col min="12818" max="12818" width="9.85546875" bestFit="1" customWidth="1"/>
    <col min="12820" max="12820" width="10" bestFit="1" customWidth="1"/>
    <col min="12821" max="12821" width="10.85546875" bestFit="1" customWidth="1"/>
    <col min="12822" max="12822" width="10" bestFit="1" customWidth="1"/>
    <col min="12823" max="12823" width="10.85546875" bestFit="1" customWidth="1"/>
    <col min="12824" max="12824" width="10" bestFit="1" customWidth="1"/>
    <col min="12825" max="12825" width="10.85546875" bestFit="1" customWidth="1"/>
    <col min="12826" max="12826" width="10" bestFit="1" customWidth="1"/>
    <col min="12827" max="12827" width="10.85546875" bestFit="1" customWidth="1"/>
    <col min="13057" max="13057" width="12.28515625" customWidth="1"/>
    <col min="13058" max="13058" width="11.140625" customWidth="1"/>
    <col min="13059" max="13059" width="11.7109375" customWidth="1"/>
    <col min="13060" max="13061" width="10.7109375" customWidth="1"/>
    <col min="13062" max="13062" width="12.140625" customWidth="1"/>
    <col min="13063" max="13069" width="10.7109375" customWidth="1"/>
    <col min="13070" max="13070" width="28.42578125" customWidth="1"/>
    <col min="13072" max="13072" width="12" customWidth="1"/>
    <col min="13074" max="13074" width="9.85546875" bestFit="1" customWidth="1"/>
    <col min="13076" max="13076" width="10" bestFit="1" customWidth="1"/>
    <col min="13077" max="13077" width="10.85546875" bestFit="1" customWidth="1"/>
    <col min="13078" max="13078" width="10" bestFit="1" customWidth="1"/>
    <col min="13079" max="13079" width="10.85546875" bestFit="1" customWidth="1"/>
    <col min="13080" max="13080" width="10" bestFit="1" customWidth="1"/>
    <col min="13081" max="13081" width="10.85546875" bestFit="1" customWidth="1"/>
    <col min="13082" max="13082" width="10" bestFit="1" customWidth="1"/>
    <col min="13083" max="13083" width="10.85546875" bestFit="1" customWidth="1"/>
    <col min="13313" max="13313" width="12.28515625" customWidth="1"/>
    <col min="13314" max="13314" width="11.140625" customWidth="1"/>
    <col min="13315" max="13315" width="11.7109375" customWidth="1"/>
    <col min="13316" max="13317" width="10.7109375" customWidth="1"/>
    <col min="13318" max="13318" width="12.140625" customWidth="1"/>
    <col min="13319" max="13325" width="10.7109375" customWidth="1"/>
    <col min="13326" max="13326" width="28.42578125" customWidth="1"/>
    <col min="13328" max="13328" width="12" customWidth="1"/>
    <col min="13330" max="13330" width="9.85546875" bestFit="1" customWidth="1"/>
    <col min="13332" max="13332" width="10" bestFit="1" customWidth="1"/>
    <col min="13333" max="13333" width="10.85546875" bestFit="1" customWidth="1"/>
    <col min="13334" max="13334" width="10" bestFit="1" customWidth="1"/>
    <col min="13335" max="13335" width="10.85546875" bestFit="1" customWidth="1"/>
    <col min="13336" max="13336" width="10" bestFit="1" customWidth="1"/>
    <col min="13337" max="13337" width="10.85546875" bestFit="1" customWidth="1"/>
    <col min="13338" max="13338" width="10" bestFit="1" customWidth="1"/>
    <col min="13339" max="13339" width="10.85546875" bestFit="1" customWidth="1"/>
    <col min="13569" max="13569" width="12.28515625" customWidth="1"/>
    <col min="13570" max="13570" width="11.140625" customWidth="1"/>
    <col min="13571" max="13571" width="11.7109375" customWidth="1"/>
    <col min="13572" max="13573" width="10.7109375" customWidth="1"/>
    <col min="13574" max="13574" width="12.140625" customWidth="1"/>
    <col min="13575" max="13581" width="10.7109375" customWidth="1"/>
    <col min="13582" max="13582" width="28.42578125" customWidth="1"/>
    <col min="13584" max="13584" width="12" customWidth="1"/>
    <col min="13586" max="13586" width="9.85546875" bestFit="1" customWidth="1"/>
    <col min="13588" max="13588" width="10" bestFit="1" customWidth="1"/>
    <col min="13589" max="13589" width="10.85546875" bestFit="1" customWidth="1"/>
    <col min="13590" max="13590" width="10" bestFit="1" customWidth="1"/>
    <col min="13591" max="13591" width="10.85546875" bestFit="1" customWidth="1"/>
    <col min="13592" max="13592" width="10" bestFit="1" customWidth="1"/>
    <col min="13593" max="13593" width="10.85546875" bestFit="1" customWidth="1"/>
    <col min="13594" max="13594" width="10" bestFit="1" customWidth="1"/>
    <col min="13595" max="13595" width="10.85546875" bestFit="1" customWidth="1"/>
    <col min="13825" max="13825" width="12.28515625" customWidth="1"/>
    <col min="13826" max="13826" width="11.140625" customWidth="1"/>
    <col min="13827" max="13827" width="11.7109375" customWidth="1"/>
    <col min="13828" max="13829" width="10.7109375" customWidth="1"/>
    <col min="13830" max="13830" width="12.140625" customWidth="1"/>
    <col min="13831" max="13837" width="10.7109375" customWidth="1"/>
    <col min="13838" max="13838" width="28.42578125" customWidth="1"/>
    <col min="13840" max="13840" width="12" customWidth="1"/>
    <col min="13842" max="13842" width="9.85546875" bestFit="1" customWidth="1"/>
    <col min="13844" max="13844" width="10" bestFit="1" customWidth="1"/>
    <col min="13845" max="13845" width="10.85546875" bestFit="1" customWidth="1"/>
    <col min="13846" max="13846" width="10" bestFit="1" customWidth="1"/>
    <col min="13847" max="13847" width="10.85546875" bestFit="1" customWidth="1"/>
    <col min="13848" max="13848" width="10" bestFit="1" customWidth="1"/>
    <col min="13849" max="13849" width="10.85546875" bestFit="1" customWidth="1"/>
    <col min="13850" max="13850" width="10" bestFit="1" customWidth="1"/>
    <col min="13851" max="13851" width="10.85546875" bestFit="1" customWidth="1"/>
    <col min="14081" max="14081" width="12.28515625" customWidth="1"/>
    <col min="14082" max="14082" width="11.140625" customWidth="1"/>
    <col min="14083" max="14083" width="11.7109375" customWidth="1"/>
    <col min="14084" max="14085" width="10.7109375" customWidth="1"/>
    <col min="14086" max="14086" width="12.140625" customWidth="1"/>
    <col min="14087" max="14093" width="10.7109375" customWidth="1"/>
    <col min="14094" max="14094" width="28.42578125" customWidth="1"/>
    <col min="14096" max="14096" width="12" customWidth="1"/>
    <col min="14098" max="14098" width="9.85546875" bestFit="1" customWidth="1"/>
    <col min="14100" max="14100" width="10" bestFit="1" customWidth="1"/>
    <col min="14101" max="14101" width="10.85546875" bestFit="1" customWidth="1"/>
    <col min="14102" max="14102" width="10" bestFit="1" customWidth="1"/>
    <col min="14103" max="14103" width="10.85546875" bestFit="1" customWidth="1"/>
    <col min="14104" max="14104" width="10" bestFit="1" customWidth="1"/>
    <col min="14105" max="14105" width="10.85546875" bestFit="1" customWidth="1"/>
    <col min="14106" max="14106" width="10" bestFit="1" customWidth="1"/>
    <col min="14107" max="14107" width="10.85546875" bestFit="1" customWidth="1"/>
    <col min="14337" max="14337" width="12.28515625" customWidth="1"/>
    <col min="14338" max="14338" width="11.140625" customWidth="1"/>
    <col min="14339" max="14339" width="11.7109375" customWidth="1"/>
    <col min="14340" max="14341" width="10.7109375" customWidth="1"/>
    <col min="14342" max="14342" width="12.140625" customWidth="1"/>
    <col min="14343" max="14349" width="10.7109375" customWidth="1"/>
    <col min="14350" max="14350" width="28.42578125" customWidth="1"/>
    <col min="14352" max="14352" width="12" customWidth="1"/>
    <col min="14354" max="14354" width="9.85546875" bestFit="1" customWidth="1"/>
    <col min="14356" max="14356" width="10" bestFit="1" customWidth="1"/>
    <col min="14357" max="14357" width="10.85546875" bestFit="1" customWidth="1"/>
    <col min="14358" max="14358" width="10" bestFit="1" customWidth="1"/>
    <col min="14359" max="14359" width="10.85546875" bestFit="1" customWidth="1"/>
    <col min="14360" max="14360" width="10" bestFit="1" customWidth="1"/>
    <col min="14361" max="14361" width="10.85546875" bestFit="1" customWidth="1"/>
    <col min="14362" max="14362" width="10" bestFit="1" customWidth="1"/>
    <col min="14363" max="14363" width="10.85546875" bestFit="1" customWidth="1"/>
    <col min="14593" max="14593" width="12.28515625" customWidth="1"/>
    <col min="14594" max="14594" width="11.140625" customWidth="1"/>
    <col min="14595" max="14595" width="11.7109375" customWidth="1"/>
    <col min="14596" max="14597" width="10.7109375" customWidth="1"/>
    <col min="14598" max="14598" width="12.140625" customWidth="1"/>
    <col min="14599" max="14605" width="10.7109375" customWidth="1"/>
    <col min="14606" max="14606" width="28.42578125" customWidth="1"/>
    <col min="14608" max="14608" width="12" customWidth="1"/>
    <col min="14610" max="14610" width="9.85546875" bestFit="1" customWidth="1"/>
    <col min="14612" max="14612" width="10" bestFit="1" customWidth="1"/>
    <col min="14613" max="14613" width="10.85546875" bestFit="1" customWidth="1"/>
    <col min="14614" max="14614" width="10" bestFit="1" customWidth="1"/>
    <col min="14615" max="14615" width="10.85546875" bestFit="1" customWidth="1"/>
    <col min="14616" max="14616" width="10" bestFit="1" customWidth="1"/>
    <col min="14617" max="14617" width="10.85546875" bestFit="1" customWidth="1"/>
    <col min="14618" max="14618" width="10" bestFit="1" customWidth="1"/>
    <col min="14619" max="14619" width="10.85546875" bestFit="1" customWidth="1"/>
    <col min="14849" max="14849" width="12.28515625" customWidth="1"/>
    <col min="14850" max="14850" width="11.140625" customWidth="1"/>
    <col min="14851" max="14851" width="11.7109375" customWidth="1"/>
    <col min="14852" max="14853" width="10.7109375" customWidth="1"/>
    <col min="14854" max="14854" width="12.140625" customWidth="1"/>
    <col min="14855" max="14861" width="10.7109375" customWidth="1"/>
    <col min="14862" max="14862" width="28.42578125" customWidth="1"/>
    <col min="14864" max="14864" width="12" customWidth="1"/>
    <col min="14866" max="14866" width="9.85546875" bestFit="1" customWidth="1"/>
    <col min="14868" max="14868" width="10" bestFit="1" customWidth="1"/>
    <col min="14869" max="14869" width="10.85546875" bestFit="1" customWidth="1"/>
    <col min="14870" max="14870" width="10" bestFit="1" customWidth="1"/>
    <col min="14871" max="14871" width="10.85546875" bestFit="1" customWidth="1"/>
    <col min="14872" max="14872" width="10" bestFit="1" customWidth="1"/>
    <col min="14873" max="14873" width="10.85546875" bestFit="1" customWidth="1"/>
    <col min="14874" max="14874" width="10" bestFit="1" customWidth="1"/>
    <col min="14875" max="14875" width="10.85546875" bestFit="1" customWidth="1"/>
    <col min="15105" max="15105" width="12.28515625" customWidth="1"/>
    <col min="15106" max="15106" width="11.140625" customWidth="1"/>
    <col min="15107" max="15107" width="11.7109375" customWidth="1"/>
    <col min="15108" max="15109" width="10.7109375" customWidth="1"/>
    <col min="15110" max="15110" width="12.140625" customWidth="1"/>
    <col min="15111" max="15117" width="10.7109375" customWidth="1"/>
    <col min="15118" max="15118" width="28.42578125" customWidth="1"/>
    <col min="15120" max="15120" width="12" customWidth="1"/>
    <col min="15122" max="15122" width="9.85546875" bestFit="1" customWidth="1"/>
    <col min="15124" max="15124" width="10" bestFit="1" customWidth="1"/>
    <col min="15125" max="15125" width="10.85546875" bestFit="1" customWidth="1"/>
    <col min="15126" max="15126" width="10" bestFit="1" customWidth="1"/>
    <col min="15127" max="15127" width="10.85546875" bestFit="1" customWidth="1"/>
    <col min="15128" max="15128" width="10" bestFit="1" customWidth="1"/>
    <col min="15129" max="15129" width="10.85546875" bestFit="1" customWidth="1"/>
    <col min="15130" max="15130" width="10" bestFit="1" customWidth="1"/>
    <col min="15131" max="15131" width="10.85546875" bestFit="1" customWidth="1"/>
    <col min="15361" max="15361" width="12.28515625" customWidth="1"/>
    <col min="15362" max="15362" width="11.140625" customWidth="1"/>
    <col min="15363" max="15363" width="11.7109375" customWidth="1"/>
    <col min="15364" max="15365" width="10.7109375" customWidth="1"/>
    <col min="15366" max="15366" width="12.140625" customWidth="1"/>
    <col min="15367" max="15373" width="10.7109375" customWidth="1"/>
    <col min="15374" max="15374" width="28.42578125" customWidth="1"/>
    <col min="15376" max="15376" width="12" customWidth="1"/>
    <col min="15378" max="15378" width="9.85546875" bestFit="1" customWidth="1"/>
    <col min="15380" max="15380" width="10" bestFit="1" customWidth="1"/>
    <col min="15381" max="15381" width="10.85546875" bestFit="1" customWidth="1"/>
    <col min="15382" max="15382" width="10" bestFit="1" customWidth="1"/>
    <col min="15383" max="15383" width="10.85546875" bestFit="1" customWidth="1"/>
    <col min="15384" max="15384" width="10" bestFit="1" customWidth="1"/>
    <col min="15385" max="15385" width="10.85546875" bestFit="1" customWidth="1"/>
    <col min="15386" max="15386" width="10" bestFit="1" customWidth="1"/>
    <col min="15387" max="15387" width="10.85546875" bestFit="1" customWidth="1"/>
    <col min="15617" max="15617" width="12.28515625" customWidth="1"/>
    <col min="15618" max="15618" width="11.140625" customWidth="1"/>
    <col min="15619" max="15619" width="11.7109375" customWidth="1"/>
    <col min="15620" max="15621" width="10.7109375" customWidth="1"/>
    <col min="15622" max="15622" width="12.140625" customWidth="1"/>
    <col min="15623" max="15629" width="10.7109375" customWidth="1"/>
    <col min="15630" max="15630" width="28.42578125" customWidth="1"/>
    <col min="15632" max="15632" width="12" customWidth="1"/>
    <col min="15634" max="15634" width="9.85546875" bestFit="1" customWidth="1"/>
    <col min="15636" max="15636" width="10" bestFit="1" customWidth="1"/>
    <col min="15637" max="15637" width="10.85546875" bestFit="1" customWidth="1"/>
    <col min="15638" max="15638" width="10" bestFit="1" customWidth="1"/>
    <col min="15639" max="15639" width="10.85546875" bestFit="1" customWidth="1"/>
    <col min="15640" max="15640" width="10" bestFit="1" customWidth="1"/>
    <col min="15641" max="15641" width="10.85546875" bestFit="1" customWidth="1"/>
    <col min="15642" max="15642" width="10" bestFit="1" customWidth="1"/>
    <col min="15643" max="15643" width="10.85546875" bestFit="1" customWidth="1"/>
    <col min="15873" max="15873" width="12.28515625" customWidth="1"/>
    <col min="15874" max="15874" width="11.140625" customWidth="1"/>
    <col min="15875" max="15875" width="11.7109375" customWidth="1"/>
    <col min="15876" max="15877" width="10.7109375" customWidth="1"/>
    <col min="15878" max="15878" width="12.140625" customWidth="1"/>
    <col min="15879" max="15885" width="10.7109375" customWidth="1"/>
    <col min="15886" max="15886" width="28.42578125" customWidth="1"/>
    <col min="15888" max="15888" width="12" customWidth="1"/>
    <col min="15890" max="15890" width="9.85546875" bestFit="1" customWidth="1"/>
    <col min="15892" max="15892" width="10" bestFit="1" customWidth="1"/>
    <col min="15893" max="15893" width="10.85546875" bestFit="1" customWidth="1"/>
    <col min="15894" max="15894" width="10" bestFit="1" customWidth="1"/>
    <col min="15895" max="15895" width="10.85546875" bestFit="1" customWidth="1"/>
    <col min="15896" max="15896" width="10" bestFit="1" customWidth="1"/>
    <col min="15897" max="15897" width="10.85546875" bestFit="1" customWidth="1"/>
    <col min="15898" max="15898" width="10" bestFit="1" customWidth="1"/>
    <col min="15899" max="15899" width="10.85546875" bestFit="1" customWidth="1"/>
    <col min="16129" max="16129" width="12.28515625" customWidth="1"/>
    <col min="16130" max="16130" width="11.140625" customWidth="1"/>
    <col min="16131" max="16131" width="11.7109375" customWidth="1"/>
    <col min="16132" max="16133" width="10.7109375" customWidth="1"/>
    <col min="16134" max="16134" width="12.140625" customWidth="1"/>
    <col min="16135" max="16141" width="10.7109375" customWidth="1"/>
    <col min="16142" max="16142" width="28.42578125" customWidth="1"/>
    <col min="16144" max="16144" width="12" customWidth="1"/>
    <col min="16146" max="16146" width="9.85546875" bestFit="1" customWidth="1"/>
    <col min="16148" max="16148" width="10" bestFit="1" customWidth="1"/>
    <col min="16149" max="16149" width="10.85546875" bestFit="1" customWidth="1"/>
    <col min="16150" max="16150" width="10" bestFit="1" customWidth="1"/>
    <col min="16151" max="16151" width="10.85546875" bestFit="1" customWidth="1"/>
    <col min="16152" max="16152" width="10" bestFit="1" customWidth="1"/>
    <col min="16153" max="16153" width="10.85546875" bestFit="1" customWidth="1"/>
    <col min="16154" max="16154" width="10" bestFit="1" customWidth="1"/>
    <col min="16155" max="16155" width="10.85546875" bestFit="1" customWidth="1"/>
  </cols>
  <sheetData>
    <row r="1" spans="1:27" ht="16.5" thickBot="1" x14ac:dyDescent="0.3">
      <c r="A1" s="53" t="s">
        <v>48</v>
      </c>
      <c r="B1" s="54"/>
      <c r="C1" s="54"/>
      <c r="D1" s="54"/>
      <c r="F1" s="55"/>
      <c r="G1" s="56"/>
      <c r="H1" s="17"/>
    </row>
    <row r="2" spans="1:27" ht="14.25" thickTop="1" thickBot="1" x14ac:dyDescent="0.25">
      <c r="F2" s="55"/>
      <c r="G2" s="56"/>
      <c r="H2" s="17"/>
      <c r="K2" s="57"/>
      <c r="N2" s="58" t="s">
        <v>59</v>
      </c>
      <c r="O2" s="59"/>
      <c r="P2" s="59"/>
      <c r="Q2" s="59"/>
      <c r="R2" s="59"/>
      <c r="S2" s="59"/>
      <c r="T2" s="59"/>
      <c r="U2" s="59"/>
      <c r="V2" s="59"/>
      <c r="W2" s="60"/>
      <c r="X2" s="60"/>
      <c r="Y2" s="60"/>
      <c r="Z2" s="60"/>
      <c r="AA2" s="61"/>
    </row>
    <row r="3" spans="1:27" ht="13.5" thickTop="1" x14ac:dyDescent="0.2">
      <c r="A3" s="183" t="s">
        <v>49</v>
      </c>
      <c r="B3" s="60"/>
      <c r="C3" s="63"/>
      <c r="D3" s="60"/>
      <c r="E3" s="61"/>
      <c r="G3" s="62" t="s">
        <v>94</v>
      </c>
      <c r="H3" s="60"/>
      <c r="I3" s="60"/>
      <c r="J3" s="61"/>
      <c r="K3" s="57"/>
      <c r="N3" s="64" t="s">
        <v>110</v>
      </c>
      <c r="O3" s="65"/>
      <c r="P3" s="65"/>
      <c r="Q3" s="65"/>
      <c r="R3" s="65"/>
      <c r="S3" s="65"/>
      <c r="T3" s="65"/>
      <c r="U3" s="65"/>
      <c r="V3" s="65"/>
      <c r="AA3" s="66"/>
    </row>
    <row r="4" spans="1:27" x14ac:dyDescent="0.2">
      <c r="A4" s="67"/>
      <c r="E4" s="66"/>
      <c r="G4" s="67"/>
      <c r="J4" s="66"/>
      <c r="N4" s="68"/>
      <c r="O4" s="65"/>
      <c r="P4" s="65"/>
      <c r="Q4" s="65"/>
      <c r="R4" s="65"/>
      <c r="S4" s="65"/>
      <c r="T4" s="65"/>
      <c r="U4" s="65"/>
      <c r="V4" s="65"/>
      <c r="AA4" s="66"/>
    </row>
    <row r="5" spans="1:27" ht="15.75" x14ac:dyDescent="0.25">
      <c r="A5" s="67" t="s">
        <v>89</v>
      </c>
      <c r="D5" s="193" t="s">
        <v>132</v>
      </c>
      <c r="E5" s="66"/>
      <c r="F5" t="s">
        <v>100</v>
      </c>
      <c r="G5" s="25" t="s">
        <v>95</v>
      </c>
      <c r="J5" s="69">
        <f>IF(-G48&lt;0,0,ROUND(-G48,2))</f>
        <v>0.38</v>
      </c>
      <c r="N5" s="68" t="s">
        <v>61</v>
      </c>
      <c r="O5" s="65"/>
      <c r="P5" s="70">
        <f>+D18</f>
        <v>999.13319999999999</v>
      </c>
      <c r="Q5" s="65"/>
      <c r="R5" s="65"/>
      <c r="S5" s="71" t="s">
        <v>85</v>
      </c>
      <c r="T5" s="65"/>
      <c r="U5" s="65"/>
      <c r="V5" s="65">
        <v>100</v>
      </c>
      <c r="W5" s="65" t="s">
        <v>74</v>
      </c>
      <c r="AA5" s="66"/>
    </row>
    <row r="6" spans="1:27" x14ac:dyDescent="0.2">
      <c r="A6" s="67" t="s">
        <v>50</v>
      </c>
      <c r="D6" s="194">
        <v>253.6</v>
      </c>
      <c r="E6" s="66"/>
      <c r="F6" t="s">
        <v>100</v>
      </c>
      <c r="G6" s="67"/>
      <c r="J6" s="66"/>
      <c r="N6" s="68" t="s">
        <v>62</v>
      </c>
      <c r="O6" s="65"/>
      <c r="P6" s="70">
        <f>+N36</f>
        <v>738.44899999999996</v>
      </c>
      <c r="Q6" s="65"/>
      <c r="R6" s="65"/>
      <c r="S6" s="71" t="s">
        <v>86</v>
      </c>
      <c r="T6" s="65"/>
      <c r="U6" s="65"/>
      <c r="V6" s="72">
        <f>+SUM(P21:Z21)</f>
        <v>45.963537676496003</v>
      </c>
      <c r="W6" s="65" t="s">
        <v>74</v>
      </c>
      <c r="AA6" s="66"/>
    </row>
    <row r="7" spans="1:27" x14ac:dyDescent="0.2">
      <c r="A7" s="67" t="s">
        <v>51</v>
      </c>
      <c r="D7" s="194">
        <v>106.26</v>
      </c>
      <c r="E7" s="66"/>
      <c r="F7" t="s">
        <v>100</v>
      </c>
      <c r="G7" s="73" t="s">
        <v>96</v>
      </c>
      <c r="I7" s="18"/>
      <c r="J7" s="74">
        <f>+I24</f>
        <v>920.39245078740998</v>
      </c>
      <c r="N7" s="68" t="s">
        <v>63</v>
      </c>
      <c r="O7" s="65"/>
      <c r="P7" s="70">
        <f>+N37</f>
        <v>920.39245078740998</v>
      </c>
      <c r="Q7" s="65"/>
      <c r="R7" s="65"/>
      <c r="S7" s="71" t="s">
        <v>82</v>
      </c>
      <c r="T7" s="65"/>
      <c r="U7" s="65"/>
      <c r="V7" s="72">
        <f>+V5+V6</f>
        <v>145.963537676496</v>
      </c>
      <c r="W7" s="65"/>
      <c r="AA7" s="66"/>
    </row>
    <row r="8" spans="1:27" ht="13.5" thickBot="1" x14ac:dyDescent="0.25">
      <c r="A8" s="67" t="s">
        <v>52</v>
      </c>
      <c r="D8" s="194">
        <v>7.5</v>
      </c>
      <c r="E8" s="66"/>
      <c r="F8" t="s">
        <v>100</v>
      </c>
      <c r="G8" s="75"/>
      <c r="H8" s="76"/>
      <c r="I8" s="76"/>
      <c r="J8" s="77"/>
      <c r="N8" s="68" t="s">
        <v>60</v>
      </c>
      <c r="O8" s="65"/>
      <c r="P8" s="78">
        <f>+V9</f>
        <v>0.99636239243042835</v>
      </c>
      <c r="Q8" s="65"/>
      <c r="R8" s="65"/>
      <c r="S8" s="71" t="s">
        <v>83</v>
      </c>
      <c r="T8" s="65"/>
      <c r="U8" s="65"/>
      <c r="V8" s="72">
        <f>+Z28</f>
        <v>145.43257960696252</v>
      </c>
      <c r="W8" s="65"/>
      <c r="AA8" s="66"/>
    </row>
    <row r="9" spans="1:27" ht="13.5" thickTop="1" x14ac:dyDescent="0.2">
      <c r="A9" s="67" t="s">
        <v>53</v>
      </c>
      <c r="D9" s="194">
        <v>738.44899999999996</v>
      </c>
      <c r="E9" s="66"/>
      <c r="F9" s="56"/>
      <c r="I9" s="17"/>
      <c r="J9" s="79"/>
      <c r="N9" s="68"/>
      <c r="O9" s="65"/>
      <c r="P9" s="65"/>
      <c r="Q9" s="65"/>
      <c r="R9" s="65"/>
      <c r="S9" s="71" t="s">
        <v>60</v>
      </c>
      <c r="V9" s="78">
        <f>+V8/V7</f>
        <v>0.99636239243042835</v>
      </c>
      <c r="AA9" s="66"/>
    </row>
    <row r="10" spans="1:27" x14ac:dyDescent="0.2">
      <c r="A10" s="6" t="s">
        <v>105</v>
      </c>
      <c r="B10" s="1"/>
      <c r="C10" s="1"/>
      <c r="D10" s="195" t="s">
        <v>135</v>
      </c>
      <c r="E10" s="66"/>
      <c r="N10" s="83" t="s">
        <v>111</v>
      </c>
      <c r="O10" s="65"/>
      <c r="P10" s="65"/>
      <c r="Q10" s="65"/>
      <c r="R10" s="65"/>
      <c r="S10" s="71"/>
      <c r="T10" s="65"/>
      <c r="U10" s="65"/>
      <c r="V10" s="65"/>
      <c r="W10" s="65"/>
      <c r="X10" s="65"/>
      <c r="Y10" s="65"/>
      <c r="Z10" s="65"/>
      <c r="AA10" s="80"/>
    </row>
    <row r="11" spans="1:27" x14ac:dyDescent="0.2">
      <c r="A11" s="67"/>
      <c r="B11" s="81"/>
      <c r="E11" s="66"/>
      <c r="G11" s="82"/>
      <c r="H11" s="18"/>
      <c r="I11" s="82"/>
      <c r="N11" s="83" t="s">
        <v>64</v>
      </c>
      <c r="O11" s="65"/>
      <c r="P11" s="84"/>
      <c r="Q11" s="84"/>
      <c r="R11" s="84"/>
      <c r="S11" s="71"/>
      <c r="T11" s="65"/>
      <c r="U11" s="65"/>
      <c r="V11" s="65"/>
      <c r="W11" s="65"/>
      <c r="X11" s="65"/>
      <c r="Y11" s="65"/>
      <c r="Z11" s="65"/>
      <c r="AA11" s="80"/>
    </row>
    <row r="12" spans="1:27" ht="13.5" thickBot="1" x14ac:dyDescent="0.25">
      <c r="A12" s="85"/>
      <c r="B12" s="86"/>
      <c r="C12" s="86"/>
      <c r="D12" s="86"/>
      <c r="E12" s="87"/>
      <c r="H12" s="18"/>
      <c r="N12" s="68"/>
      <c r="O12" s="65"/>
      <c r="P12" s="84"/>
      <c r="Q12" s="84"/>
      <c r="R12" s="84"/>
      <c r="S12" s="71"/>
      <c r="T12" s="65"/>
      <c r="U12" s="65"/>
      <c r="V12" s="65"/>
      <c r="W12" s="65"/>
      <c r="X12" s="65"/>
      <c r="Y12" s="65"/>
      <c r="Z12" s="65"/>
      <c r="AA12" s="80"/>
    </row>
    <row r="13" spans="1:27" ht="13.5" thickTop="1" x14ac:dyDescent="0.2">
      <c r="A13" s="54"/>
      <c r="B13" s="54"/>
      <c r="C13" s="54"/>
      <c r="D13" s="54"/>
      <c r="N13" s="88"/>
      <c r="O13" s="89"/>
      <c r="P13" s="90" t="s">
        <v>65</v>
      </c>
      <c r="Q13" s="91"/>
      <c r="R13" s="90" t="s">
        <v>66</v>
      </c>
      <c r="S13" s="91"/>
      <c r="T13" s="90" t="s">
        <v>67</v>
      </c>
      <c r="U13" s="91"/>
      <c r="V13" s="90" t="s">
        <v>68</v>
      </c>
      <c r="W13" s="91"/>
      <c r="X13" s="90" t="s">
        <v>69</v>
      </c>
      <c r="Y13" s="91"/>
      <c r="Z13" s="90" t="s">
        <v>70</v>
      </c>
      <c r="AA13" s="92"/>
    </row>
    <row r="14" spans="1:27" ht="13.5" thickBot="1" x14ac:dyDescent="0.25">
      <c r="K14" s="93"/>
      <c r="L14" s="93"/>
      <c r="M14" s="93"/>
      <c r="N14" s="88"/>
      <c r="O14" s="84"/>
      <c r="P14" s="89"/>
      <c r="Q14" s="84"/>
      <c r="R14" s="65"/>
      <c r="S14" s="84"/>
      <c r="T14" s="65"/>
      <c r="U14" s="84"/>
      <c r="V14" s="65"/>
      <c r="W14" s="84"/>
      <c r="X14" s="65"/>
      <c r="Y14" s="84"/>
      <c r="Z14" s="65"/>
      <c r="AA14" s="94"/>
    </row>
    <row r="15" spans="1:27" ht="14.25" x14ac:dyDescent="0.25">
      <c r="A15" s="95"/>
      <c r="B15" s="96"/>
      <c r="C15" s="96"/>
      <c r="D15" s="97" t="s">
        <v>1</v>
      </c>
      <c r="E15" s="97" t="s">
        <v>6</v>
      </c>
      <c r="F15" s="97" t="s">
        <v>7</v>
      </c>
      <c r="G15" s="97" t="s">
        <v>8</v>
      </c>
      <c r="H15" s="97" t="s">
        <v>9</v>
      </c>
      <c r="I15" s="98" t="s">
        <v>54</v>
      </c>
      <c r="J15" s="82"/>
      <c r="K15" s="93"/>
      <c r="L15" s="196"/>
      <c r="M15" s="196"/>
      <c r="N15" s="68" t="s">
        <v>62</v>
      </c>
      <c r="O15" s="84" t="s">
        <v>71</v>
      </c>
      <c r="P15" s="99">
        <f>+P6</f>
        <v>738.44899999999996</v>
      </c>
      <c r="Q15" s="84"/>
      <c r="R15" s="100">
        <f>P15</f>
        <v>738.44899999999996</v>
      </c>
      <c r="S15" s="101"/>
      <c r="T15" s="100">
        <f>R15</f>
        <v>738.44899999999996</v>
      </c>
      <c r="U15" s="101"/>
      <c r="V15" s="100">
        <f>T15</f>
        <v>738.44899999999996</v>
      </c>
      <c r="W15" s="101"/>
      <c r="X15" s="100">
        <f>V15</f>
        <v>738.44899999999996</v>
      </c>
      <c r="Y15" s="101"/>
      <c r="Z15" s="100">
        <f>X15</f>
        <v>738.44899999999996</v>
      </c>
      <c r="AA15" s="102"/>
    </row>
    <row r="16" spans="1:27" x14ac:dyDescent="0.2">
      <c r="A16" s="103" t="s">
        <v>55</v>
      </c>
      <c r="D16" s="104">
        <v>1002.3</v>
      </c>
      <c r="E16" s="105">
        <v>-1.7424317170632727E-3</v>
      </c>
      <c r="F16" s="106">
        <v>2.5264527419415415</v>
      </c>
      <c r="G16" s="107">
        <v>8.2219598435930533E-2</v>
      </c>
      <c r="H16" s="107">
        <v>849.09898840298627</v>
      </c>
      <c r="I16" s="191">
        <v>0.86</v>
      </c>
      <c r="J16" s="82"/>
      <c r="K16" s="93"/>
      <c r="L16" s="93"/>
      <c r="M16" s="93"/>
      <c r="N16" s="108" t="s">
        <v>72</v>
      </c>
      <c r="O16" s="84" t="s">
        <v>71</v>
      </c>
      <c r="P16" s="99">
        <f>+P5</f>
        <v>999.13319999999999</v>
      </c>
      <c r="Q16" s="84"/>
      <c r="R16" s="100">
        <f>P29</f>
        <v>923.66791160890284</v>
      </c>
      <c r="S16" s="101"/>
      <c r="T16" s="100">
        <f>R29</f>
        <v>920.53119253503371</v>
      </c>
      <c r="U16" s="101"/>
      <c r="V16" s="100">
        <f>T29</f>
        <v>920.39832605895765</v>
      </c>
      <c r="W16" s="101"/>
      <c r="X16" s="100">
        <f>V29</f>
        <v>920.39269958310183</v>
      </c>
      <c r="Y16" s="101"/>
      <c r="Z16" s="100">
        <f>X29</f>
        <v>920.39246132296739</v>
      </c>
      <c r="AA16" s="102"/>
    </row>
    <row r="17" spans="1:38" x14ac:dyDescent="0.2">
      <c r="A17" s="109" t="s">
        <v>56</v>
      </c>
      <c r="B17" s="110"/>
      <c r="C17" s="110"/>
      <c r="D17" s="111">
        <v>979.68</v>
      </c>
      <c r="E17" s="112">
        <v>-5.7987362921350569E-4</v>
      </c>
      <c r="F17" s="113">
        <v>1.6079015107341077</v>
      </c>
      <c r="G17" s="114">
        <v>2.0551872020942594E-2</v>
      </c>
      <c r="H17" s="114">
        <v>904.23301794699751</v>
      </c>
      <c r="I17" s="192">
        <f>1-I16</f>
        <v>0.14000000000000001</v>
      </c>
      <c r="J17" s="82"/>
      <c r="K17" s="115"/>
      <c r="L17" s="116"/>
      <c r="M17" s="116"/>
      <c r="N17" s="68" t="s">
        <v>63</v>
      </c>
      <c r="O17" s="84" t="s">
        <v>71</v>
      </c>
      <c r="P17" s="99">
        <f>+P7</f>
        <v>920.39245078740998</v>
      </c>
      <c r="Q17" s="84"/>
      <c r="R17" s="100">
        <f>P17</f>
        <v>920.39245078740998</v>
      </c>
      <c r="S17" s="101"/>
      <c r="T17" s="100">
        <f>R17</f>
        <v>920.39245078740998</v>
      </c>
      <c r="U17" s="101"/>
      <c r="V17" s="100">
        <f>T17</f>
        <v>920.39245078740998</v>
      </c>
      <c r="W17" s="101"/>
      <c r="X17" s="100">
        <f>V17</f>
        <v>920.39245078740998</v>
      </c>
      <c r="Y17" s="101"/>
      <c r="Z17" s="100">
        <f>X17</f>
        <v>920.39245078740998</v>
      </c>
      <c r="AA17" s="102"/>
    </row>
    <row r="18" spans="1:38" ht="13.5" thickBot="1" x14ac:dyDescent="0.25">
      <c r="A18" s="117" t="s">
        <v>10</v>
      </c>
      <c r="B18" s="118"/>
      <c r="C18" s="118"/>
      <c r="D18" s="119">
        <f>+D16*I16+D17*I17</f>
        <v>999.13319999999999</v>
      </c>
      <c r="E18" s="120">
        <f>+E16*$I16+E17*$I17</f>
        <v>-1.5796735847643053E-3</v>
      </c>
      <c r="F18" s="121">
        <f>+F16*$I16+F17*$I17</f>
        <v>2.3978555695725006</v>
      </c>
      <c r="G18" s="122">
        <f>+G16*$I16+G17*$I17</f>
        <v>7.3586116737832219E-2</v>
      </c>
      <c r="H18" s="122">
        <f>+H16*$I16+H17*$I17</f>
        <v>856.81775253914782</v>
      </c>
      <c r="I18" s="123">
        <f>SUM(I16:I17)</f>
        <v>1</v>
      </c>
      <c r="J18" s="82"/>
      <c r="K18" s="93"/>
      <c r="L18" s="124"/>
      <c r="M18" s="124"/>
      <c r="N18" s="108"/>
      <c r="O18" s="89"/>
      <c r="P18" s="89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80"/>
    </row>
    <row r="19" spans="1:38" x14ac:dyDescent="0.2">
      <c r="J19" s="82"/>
      <c r="K19" s="93"/>
      <c r="L19" s="124"/>
      <c r="M19" s="124"/>
      <c r="N19" s="108" t="s">
        <v>73</v>
      </c>
      <c r="O19" s="84" t="s">
        <v>74</v>
      </c>
      <c r="P19" s="125">
        <f>+V5</f>
        <v>100</v>
      </c>
      <c r="Q19" s="72"/>
      <c r="R19" s="72">
        <f>P28</f>
        <v>142.76951149894595</v>
      </c>
      <c r="S19" s="65"/>
      <c r="T19" s="72">
        <f>R28</f>
        <v>145.31783285089929</v>
      </c>
      <c r="U19" s="65"/>
      <c r="V19" s="72">
        <f>T28</f>
        <v>145.42771724936455</v>
      </c>
      <c r="W19" s="65"/>
      <c r="X19" s="72">
        <f>V28</f>
        <v>145.43237405162859</v>
      </c>
      <c r="Y19" s="65"/>
      <c r="Z19" s="72">
        <f>X28</f>
        <v>145.43257125608747</v>
      </c>
      <c r="AA19" s="80"/>
    </row>
    <row r="20" spans="1:38" x14ac:dyDescent="0.2">
      <c r="E20" s="126"/>
      <c r="F20" s="126"/>
      <c r="G20" s="126"/>
      <c r="H20" s="127"/>
      <c r="I20" s="127"/>
      <c r="J20" s="82"/>
      <c r="K20" s="93"/>
      <c r="L20" s="124"/>
      <c r="M20" s="124"/>
      <c r="N20" s="108" t="s">
        <v>75</v>
      </c>
      <c r="O20" s="84" t="s">
        <v>76</v>
      </c>
      <c r="P20" s="125">
        <f>P16*P19</f>
        <v>99913.319999999992</v>
      </c>
      <c r="Q20" s="128"/>
      <c r="R20" s="72">
        <f>R16*R19</f>
        <v>131871.61652765464</v>
      </c>
      <c r="S20" s="65"/>
      <c r="T20" s="72">
        <f>T16*T19</f>
        <v>133769.59797084503</v>
      </c>
      <c r="U20" s="65"/>
      <c r="V20" s="72">
        <f>V16*V19</f>
        <v>133851.42751889053</v>
      </c>
      <c r="W20" s="65"/>
      <c r="X20" s="72">
        <f>X16*X19</f>
        <v>133854.89536015788</v>
      </c>
      <c r="Y20" s="65"/>
      <c r="Z20" s="72">
        <f>Z16*Z19</f>
        <v>133855.04221491818</v>
      </c>
      <c r="AA20" s="80"/>
    </row>
    <row r="21" spans="1:38" x14ac:dyDescent="0.2">
      <c r="E21" s="129" t="s">
        <v>0</v>
      </c>
      <c r="F21" s="129"/>
      <c r="G21" s="129"/>
      <c r="H21" s="130" t="s">
        <v>14</v>
      </c>
      <c r="I21" s="130" t="s">
        <v>2</v>
      </c>
      <c r="J21" s="82"/>
      <c r="K21" s="93"/>
      <c r="L21" s="124"/>
      <c r="M21" s="124"/>
      <c r="N21" s="108" t="s">
        <v>77</v>
      </c>
      <c r="O21" s="84" t="s">
        <v>74</v>
      </c>
      <c r="P21" s="131">
        <f>P19*((P16-P17)/(P17-P15))</f>
        <v>43.277594698692305</v>
      </c>
      <c r="Q21" s="128"/>
      <c r="R21" s="128">
        <f>R19*((R16-R17)/(R17-R15))</f>
        <v>2.5702268446302901</v>
      </c>
      <c r="S21" s="65"/>
      <c r="T21" s="128">
        <f>T19*((T16-T17)/(T17-T15))</f>
        <v>0.11081272781939236</v>
      </c>
      <c r="U21" s="65"/>
      <c r="V21" s="128">
        <f>V19*((V16-V17)/(V17-V15))</f>
        <v>4.6961147856622752E-3</v>
      </c>
      <c r="W21" s="65"/>
      <c r="X21" s="128">
        <f>X19*((X16-X17)/(X17-X15))</f>
        <v>1.988691978873453E-4</v>
      </c>
      <c r="Y21" s="65"/>
      <c r="Z21" s="128">
        <f>Z19*((Z16-Z17)/(Z17-Z15))</f>
        <v>8.4213704687052782E-6</v>
      </c>
      <c r="AA21" s="80"/>
    </row>
    <row r="22" spans="1:38" x14ac:dyDescent="0.2">
      <c r="E22" s="132" t="s">
        <v>3</v>
      </c>
      <c r="F22" s="132"/>
      <c r="G22" s="132"/>
      <c r="H22" s="133" t="s">
        <v>1</v>
      </c>
      <c r="I22" s="133" t="s">
        <v>1</v>
      </c>
      <c r="J22" s="82"/>
      <c r="K22" s="82"/>
      <c r="L22" s="124"/>
      <c r="M22" s="124"/>
      <c r="N22" s="108" t="s">
        <v>78</v>
      </c>
      <c r="O22" s="84" t="s">
        <v>76</v>
      </c>
      <c r="P22" s="125">
        <f>P21*P15</f>
        <v>31958.296527654631</v>
      </c>
      <c r="Q22" s="128"/>
      <c r="R22" s="72">
        <f>R21*R15</f>
        <v>1897.9814431903928</v>
      </c>
      <c r="S22" s="65"/>
      <c r="T22" s="72">
        <f>T21*T15</f>
        <v>81.829548045502463</v>
      </c>
      <c r="U22" s="65"/>
      <c r="V22" s="72">
        <f>V21*V15</f>
        <v>3.4678412673575214</v>
      </c>
      <c r="W22" s="65"/>
      <c r="X22" s="72">
        <f>X21*X15</f>
        <v>0.14685476031071223</v>
      </c>
      <c r="Y22" s="65"/>
      <c r="Z22" s="72">
        <f>Z21*Z15</f>
        <v>6.2187526012449437E-3</v>
      </c>
      <c r="AA22" s="80"/>
    </row>
    <row r="23" spans="1:38" x14ac:dyDescent="0.2">
      <c r="E23" s="134" t="s">
        <v>4</v>
      </c>
      <c r="F23" s="132" t="s">
        <v>11</v>
      </c>
      <c r="G23" s="132" t="s">
        <v>12</v>
      </c>
      <c r="H23" s="135" t="s">
        <v>5</v>
      </c>
      <c r="I23" s="135" t="s">
        <v>5</v>
      </c>
      <c r="J23" s="82"/>
      <c r="K23" s="82"/>
      <c r="L23" s="124"/>
      <c r="M23" s="124"/>
      <c r="N23" s="108" t="s">
        <v>79</v>
      </c>
      <c r="O23" s="84" t="s">
        <v>76</v>
      </c>
      <c r="P23" s="125">
        <f>P20+P22</f>
        <v>131871.61652765464</v>
      </c>
      <c r="Q23" s="128"/>
      <c r="R23" s="72">
        <f>R20+R22</f>
        <v>133769.59797084503</v>
      </c>
      <c r="S23" s="65"/>
      <c r="T23" s="72">
        <f>T20+T22</f>
        <v>133851.42751889053</v>
      </c>
      <c r="U23" s="65"/>
      <c r="V23" s="72">
        <f>V20+V22</f>
        <v>133854.89536015788</v>
      </c>
      <c r="W23" s="65"/>
      <c r="X23" s="72">
        <f>X20+X22</f>
        <v>133855.04221491818</v>
      </c>
      <c r="Y23" s="65"/>
      <c r="Z23" s="72">
        <f>Z20+Z22</f>
        <v>133855.04843367077</v>
      </c>
      <c r="AA23" s="80"/>
    </row>
    <row r="24" spans="1:38" x14ac:dyDescent="0.2">
      <c r="A24" s="136" t="s">
        <v>13</v>
      </c>
      <c r="B24" s="136"/>
      <c r="C24" s="137"/>
      <c r="D24" s="138"/>
      <c r="E24" s="139">
        <f>+D8</f>
        <v>7.5</v>
      </c>
      <c r="F24" s="140">
        <f>$E$18*H24+$F$18</f>
        <v>1.2313471905768842</v>
      </c>
      <c r="G24" s="141">
        <f>$G$18*H24+$H$18</f>
        <v>911.15734685808332</v>
      </c>
      <c r="H24" s="141">
        <f>+D33</f>
        <v>738.44899999999996</v>
      </c>
      <c r="I24" s="139">
        <f>$E$24*F24+G24</f>
        <v>920.39245078740998</v>
      </c>
      <c r="J24" s="82"/>
      <c r="K24" s="93"/>
      <c r="L24" s="124"/>
      <c r="M24" s="124"/>
      <c r="N24" s="108" t="s">
        <v>80</v>
      </c>
      <c r="O24" s="84" t="s">
        <v>81</v>
      </c>
      <c r="P24" s="142">
        <f>P21/(P21+P19)*100</f>
        <v>30.205416827176329</v>
      </c>
      <c r="Q24" s="128"/>
      <c r="R24" s="128">
        <f>R21/(R21+R19)*100</f>
        <v>1.7684267729685847</v>
      </c>
      <c r="S24" s="65"/>
      <c r="T24" s="128">
        <f>T21/(T21+T19)*100</f>
        <v>7.619731819575451E-2</v>
      </c>
      <c r="U24" s="65"/>
      <c r="V24" s="128">
        <f>V21/(V21+V19)*100</f>
        <v>3.2290702444052887E-3</v>
      </c>
      <c r="W24" s="65"/>
      <c r="X24" s="128">
        <f>X21/(X21+X19)*100</f>
        <v>1.3674323013979116E-4</v>
      </c>
      <c r="Y24" s="65"/>
      <c r="Z24" s="128">
        <f>Z21/(Z21+Z19)*100</f>
        <v>5.79056665802277E-6</v>
      </c>
      <c r="AA24" s="80"/>
    </row>
    <row r="25" spans="1:38" x14ac:dyDescent="0.2">
      <c r="E25" s="143"/>
      <c r="F25" s="106"/>
      <c r="G25" s="104"/>
      <c r="H25" s="144"/>
      <c r="I25" s="143"/>
      <c r="K25" s="93"/>
      <c r="L25" s="124"/>
      <c r="M25" s="124"/>
      <c r="N25" s="108" t="s">
        <v>112</v>
      </c>
      <c r="O25" s="65" t="s">
        <v>113</v>
      </c>
      <c r="P25" s="142">
        <f>26900*P24*(100-P24)^0.819*((1/P15)-(1/P16))^2.28</f>
        <v>0.35461455143411769</v>
      </c>
      <c r="Q25" s="65"/>
      <c r="R25" s="142">
        <f>26900*R24*(100-R24)^0.819*((1/R15)-(1/R16))^2.28</f>
        <v>1.5071922467033139E-2</v>
      </c>
      <c r="S25" s="65"/>
      <c r="T25" s="142">
        <f>26900*T24*(100-T24)^0.819*((1/T15)-(1/T16))^2.28</f>
        <v>6.383400948650603E-4</v>
      </c>
      <c r="U25" s="65"/>
      <c r="V25" s="142">
        <f>26900*V24*(100-V24)^0.819*((1/V15)-(1/V16))^2.28</f>
        <v>2.7031471685722716E-5</v>
      </c>
      <c r="W25" s="65"/>
      <c r="X25" s="142">
        <f>26900*X24*(100-X24)^0.819*((1/X15)-(1/X16))^2.28</f>
        <v>1.1446809745816396E-6</v>
      </c>
      <c r="Y25" s="65"/>
      <c r="Z25" s="142">
        <f>26900*Z24*(100-Z24)^0.819*((1/Z15)-(1/Z16))^2.28</f>
        <v>4.847291313361847E-8</v>
      </c>
      <c r="AA25" s="80"/>
      <c r="AB25" s="146"/>
      <c r="AC25" s="146"/>
      <c r="AD25" s="146"/>
      <c r="AE25" s="146"/>
      <c r="AF25" s="146"/>
      <c r="AG25" s="146"/>
      <c r="AH25" s="146"/>
      <c r="AI25" s="146"/>
      <c r="AJ25" s="146"/>
      <c r="AK25" s="146"/>
      <c r="AL25" s="146"/>
    </row>
    <row r="26" spans="1:38" x14ac:dyDescent="0.2">
      <c r="E26" s="143"/>
      <c r="F26" s="106"/>
      <c r="G26" s="104"/>
      <c r="H26" s="144"/>
      <c r="I26" s="143"/>
      <c r="K26" s="93"/>
      <c r="L26" s="124"/>
      <c r="M26" s="124"/>
      <c r="N26" s="145"/>
      <c r="O26" s="84"/>
      <c r="P26" s="131"/>
      <c r="Q26" s="65"/>
      <c r="R26" s="131"/>
      <c r="S26" s="65"/>
      <c r="T26" s="131"/>
      <c r="U26" s="65"/>
      <c r="V26" s="131"/>
      <c r="W26" s="65"/>
      <c r="X26" s="131"/>
      <c r="Y26" s="65"/>
      <c r="Z26" s="131"/>
      <c r="AA26" s="80"/>
    </row>
    <row r="27" spans="1:38" x14ac:dyDescent="0.2">
      <c r="N27" s="108" t="s">
        <v>82</v>
      </c>
      <c r="O27" s="84" t="s">
        <v>74</v>
      </c>
      <c r="P27" s="142">
        <f>P19+P21</f>
        <v>143.2775946986923</v>
      </c>
      <c r="Q27" s="65"/>
      <c r="R27" s="142">
        <f>R19+R21</f>
        <v>145.33973834357624</v>
      </c>
      <c r="S27" s="65"/>
      <c r="T27" s="142">
        <f>T19+T21</f>
        <v>145.42864557871869</v>
      </c>
      <c r="U27" s="65"/>
      <c r="V27" s="142">
        <f>V19+V21</f>
        <v>145.43241336415022</v>
      </c>
      <c r="W27" s="65"/>
      <c r="X27" s="142">
        <f>X19+X21</f>
        <v>145.43257292082646</v>
      </c>
      <c r="Y27" s="65"/>
      <c r="Z27" s="142">
        <f>Z19+Z21</f>
        <v>145.43257967745794</v>
      </c>
      <c r="AA27" s="80"/>
    </row>
    <row r="28" spans="1:38" x14ac:dyDescent="0.2">
      <c r="N28" s="108" t="s">
        <v>83</v>
      </c>
      <c r="O28" s="84" t="s">
        <v>74</v>
      </c>
      <c r="P28" s="142">
        <f>P27*(1-P25/100)</f>
        <v>142.76951149894595</v>
      </c>
      <c r="Q28" s="65"/>
      <c r="R28" s="142">
        <f>R27*(1-R25/100)</f>
        <v>145.31783285089929</v>
      </c>
      <c r="S28" s="65"/>
      <c r="T28" s="142">
        <f>T27*(1-T25/100)</f>
        <v>145.42771724936455</v>
      </c>
      <c r="U28" s="65"/>
      <c r="V28" s="142">
        <f>V27*(1-V25/100)</f>
        <v>145.43237405162859</v>
      </c>
      <c r="W28" s="65"/>
      <c r="X28" s="142">
        <f>X27*(1-X25/100)</f>
        <v>145.43257125608747</v>
      </c>
      <c r="Y28" s="65"/>
      <c r="Z28" s="142">
        <f>Z27*(1-Z25/100)</f>
        <v>145.43257960696252</v>
      </c>
      <c r="AA28" s="80"/>
    </row>
    <row r="29" spans="1:38" x14ac:dyDescent="0.2">
      <c r="A29" s="129" t="s">
        <v>57</v>
      </c>
      <c r="B29" s="129"/>
      <c r="C29" s="129"/>
      <c r="D29" s="129" t="s">
        <v>57</v>
      </c>
      <c r="E29" s="130" t="s">
        <v>18</v>
      </c>
      <c r="F29" s="130"/>
      <c r="G29" s="130"/>
      <c r="H29" s="130"/>
      <c r="I29" s="130"/>
      <c r="J29" s="130"/>
      <c r="K29" s="130"/>
      <c r="L29" s="130"/>
      <c r="N29" s="108" t="s">
        <v>84</v>
      </c>
      <c r="O29" s="84" t="s">
        <v>71</v>
      </c>
      <c r="P29" s="147">
        <f>P23/P28</f>
        <v>923.66791160890284</v>
      </c>
      <c r="Q29" s="65"/>
      <c r="R29" s="100">
        <f>R23/R28</f>
        <v>920.53119253503371</v>
      </c>
      <c r="S29" s="100"/>
      <c r="T29" s="100">
        <f>T23/T28</f>
        <v>920.39832605895765</v>
      </c>
      <c r="U29" s="100"/>
      <c r="V29" s="100">
        <f>V23/V28</f>
        <v>920.39269958310183</v>
      </c>
      <c r="W29" s="100"/>
      <c r="X29" s="100">
        <f>X23/X28</f>
        <v>920.39246132296739</v>
      </c>
      <c r="Y29" s="100"/>
      <c r="Z29" s="100">
        <f>Z23/Z28</f>
        <v>920.39245123355101</v>
      </c>
      <c r="AA29" s="148"/>
    </row>
    <row r="30" spans="1:38" x14ac:dyDescent="0.2">
      <c r="A30" s="132" t="s">
        <v>0</v>
      </c>
      <c r="B30" s="132" t="s">
        <v>26</v>
      </c>
      <c r="C30" s="132" t="s">
        <v>26</v>
      </c>
      <c r="D30" s="133" t="s">
        <v>14</v>
      </c>
      <c r="E30" s="133" t="s">
        <v>19</v>
      </c>
      <c r="F30" s="133" t="s">
        <v>2</v>
      </c>
      <c r="G30" s="133"/>
      <c r="H30" s="133"/>
      <c r="I30" s="133"/>
      <c r="J30" s="133"/>
      <c r="K30" s="133"/>
      <c r="L30" s="133"/>
      <c r="N30" s="67"/>
      <c r="AA30" s="66"/>
    </row>
    <row r="31" spans="1:38" x14ac:dyDescent="0.2">
      <c r="A31" s="132" t="s">
        <v>3</v>
      </c>
      <c r="B31" s="132" t="s">
        <v>1</v>
      </c>
      <c r="C31" s="132" t="s">
        <v>1</v>
      </c>
      <c r="D31" s="133" t="s">
        <v>1</v>
      </c>
      <c r="E31" s="133" t="s">
        <v>1</v>
      </c>
      <c r="F31" s="133" t="s">
        <v>1</v>
      </c>
      <c r="G31" s="133" t="s">
        <v>20</v>
      </c>
      <c r="H31" s="133" t="s">
        <v>15</v>
      </c>
      <c r="I31" s="133" t="s">
        <v>10</v>
      </c>
      <c r="J31" s="133" t="s">
        <v>14</v>
      </c>
      <c r="K31" s="133" t="s">
        <v>27</v>
      </c>
      <c r="L31" s="133" t="s">
        <v>10</v>
      </c>
      <c r="N31" s="67"/>
      <c r="AA31" s="66"/>
    </row>
    <row r="32" spans="1:38" x14ac:dyDescent="0.2">
      <c r="A32" s="149" t="s">
        <v>58</v>
      </c>
      <c r="B32" s="150" t="s">
        <v>11</v>
      </c>
      <c r="C32" s="150" t="s">
        <v>12</v>
      </c>
      <c r="D32" s="151" t="s">
        <v>5</v>
      </c>
      <c r="E32" s="151" t="s">
        <v>5</v>
      </c>
      <c r="F32" s="151" t="s">
        <v>5</v>
      </c>
      <c r="G32" s="152" t="s">
        <v>21</v>
      </c>
      <c r="H32" s="152" t="s">
        <v>16</v>
      </c>
      <c r="I32" s="152" t="s">
        <v>17</v>
      </c>
      <c r="J32" s="152" t="s">
        <v>22</v>
      </c>
      <c r="K32" s="152" t="s">
        <v>28</v>
      </c>
      <c r="L32" s="152" t="s">
        <v>22</v>
      </c>
      <c r="N32" s="68"/>
      <c r="O32" s="70"/>
      <c r="P32" s="65"/>
      <c r="Q32" s="65"/>
      <c r="R32" s="65"/>
      <c r="S32" s="65"/>
      <c r="T32" s="65"/>
      <c r="U32" s="65"/>
      <c r="V32" s="65"/>
      <c r="AA32" s="66"/>
    </row>
    <row r="33" spans="1:27" x14ac:dyDescent="0.2">
      <c r="A33" s="153">
        <f>+D8</f>
        <v>7.5</v>
      </c>
      <c r="B33" s="154">
        <f>$E$18*D33+$F$18</f>
        <v>1.2313471905768842</v>
      </c>
      <c r="C33" s="155">
        <f>$G$18*D33+$H$18</f>
        <v>911.15734685808332</v>
      </c>
      <c r="D33" s="156">
        <f>+D9</f>
        <v>738.44899999999996</v>
      </c>
      <c r="E33" s="155">
        <f>+D18</f>
        <v>999.13319999999999</v>
      </c>
      <c r="F33" s="157">
        <f>A33*B33+C33</f>
        <v>920.39245078740998</v>
      </c>
      <c r="G33" s="154">
        <f>(E33-H33*F33)/(E33-D33)</f>
        <v>0.3148973960007968</v>
      </c>
      <c r="H33" s="154">
        <f>+O36</f>
        <v>0.99636239243042835</v>
      </c>
      <c r="I33" s="158">
        <f>+D7</f>
        <v>106.26</v>
      </c>
      <c r="J33" s="158">
        <f>+D6</f>
        <v>253.6</v>
      </c>
      <c r="K33" s="159">
        <f>(+H33*I33-G33*J33)/(1-G33)</f>
        <v>37.973127006076169</v>
      </c>
      <c r="L33" s="159">
        <f t="shared" ref="L33:L40" si="0">+((1-G33)*K33+J$33*G33)/H33</f>
        <v>106.26</v>
      </c>
      <c r="N33" s="67"/>
      <c r="S33" s="160"/>
      <c r="AA33" s="66"/>
    </row>
    <row r="34" spans="1:27" x14ac:dyDescent="0.2">
      <c r="A34" s="157">
        <f>+A33</f>
        <v>7.5</v>
      </c>
      <c r="B34" s="154">
        <f t="shared" ref="B34:B40" si="1">$E$18*D34+$F$18</f>
        <v>1.3236775319327729</v>
      </c>
      <c r="C34" s="155">
        <f t="shared" ref="C34:C40" si="2">$G$18*D34+$H$18</f>
        <v>906.85631192087374</v>
      </c>
      <c r="D34" s="161">
        <v>680</v>
      </c>
      <c r="E34" s="155">
        <f t="shared" ref="E34:E40" si="3">+E33</f>
        <v>999.13319999999999</v>
      </c>
      <c r="F34" s="157">
        <f>A34*B34+C34</f>
        <v>916.7838934103695</v>
      </c>
      <c r="G34" s="154">
        <f>(E34-H34*F34)/(E34-D34)</f>
        <v>0.27647060141632701</v>
      </c>
      <c r="H34" s="154">
        <f>+P37</f>
        <v>0.99358448464402316</v>
      </c>
      <c r="I34" s="157">
        <f t="shared" ref="I34:I40" si="4">+I33</f>
        <v>106.26</v>
      </c>
      <c r="J34" s="157">
        <f t="shared" ref="J34:J40" si="5">(I34*H34-K34*(1-G34))/G34</f>
        <v>282.50241867710486</v>
      </c>
      <c r="K34" s="157">
        <f t="shared" ref="K34:K40" si="6">+K33</f>
        <v>37.973127006076169</v>
      </c>
      <c r="L34" s="159">
        <f t="shared" si="0"/>
        <v>98.217735655555742</v>
      </c>
      <c r="N34" s="67"/>
      <c r="AA34" s="66"/>
    </row>
    <row r="35" spans="1:27" x14ac:dyDescent="0.2">
      <c r="A35" s="157">
        <f t="shared" ref="A35:A40" si="7">+A34</f>
        <v>7.5</v>
      </c>
      <c r="B35" s="154">
        <f t="shared" si="1"/>
        <v>1.2920840602374868</v>
      </c>
      <c r="C35" s="155">
        <f t="shared" si="2"/>
        <v>908.32803425563043</v>
      </c>
      <c r="D35" s="161">
        <v>700</v>
      </c>
      <c r="E35" s="155">
        <f t="shared" si="3"/>
        <v>999.13319999999999</v>
      </c>
      <c r="F35" s="157">
        <f t="shared" ref="F35:F40" si="8">A35*B35+C35</f>
        <v>918.01866470741163</v>
      </c>
      <c r="G35" s="154">
        <f t="shared" ref="G35:G40" si="9">(E35-H35*F35)/(E35-D35)</f>
        <v>0.28746839879231589</v>
      </c>
      <c r="H35" s="154">
        <f>+Q38</f>
        <v>0.99468768237017535</v>
      </c>
      <c r="I35" s="157">
        <f t="shared" si="4"/>
        <v>106.26</v>
      </c>
      <c r="J35" s="157">
        <f t="shared" si="5"/>
        <v>273.55514717624908</v>
      </c>
      <c r="K35" s="157">
        <f t="shared" si="6"/>
        <v>37.973127006076169</v>
      </c>
      <c r="L35" s="159">
        <f t="shared" si="0"/>
        <v>100.49288906850414</v>
      </c>
      <c r="N35" s="67"/>
      <c r="AA35" s="66"/>
    </row>
    <row r="36" spans="1:27" x14ac:dyDescent="0.2">
      <c r="A36" s="157">
        <f t="shared" si="7"/>
        <v>7.5</v>
      </c>
      <c r="B36" s="154">
        <f t="shared" si="1"/>
        <v>1.2604905885422006</v>
      </c>
      <c r="C36" s="155">
        <f t="shared" si="2"/>
        <v>909.79975659038701</v>
      </c>
      <c r="D36" s="161">
        <v>720</v>
      </c>
      <c r="E36" s="155">
        <f t="shared" si="3"/>
        <v>999.13319999999999</v>
      </c>
      <c r="F36" s="157">
        <f t="shared" si="8"/>
        <v>919.25343600445353</v>
      </c>
      <c r="G36" s="154">
        <f t="shared" si="9"/>
        <v>0.30058317613548674</v>
      </c>
      <c r="H36" s="154">
        <f>+R39</f>
        <v>0.9956236445056964</v>
      </c>
      <c r="I36" s="157">
        <f t="shared" si="4"/>
        <v>106.26</v>
      </c>
      <c r="J36" s="157">
        <f t="shared" si="5"/>
        <v>263.60731695331623</v>
      </c>
      <c r="K36" s="157">
        <f t="shared" si="6"/>
        <v>37.973127006076169</v>
      </c>
      <c r="L36" s="159">
        <f t="shared" si="0"/>
        <v>103.23874680756933</v>
      </c>
      <c r="N36" s="162">
        <f>+D33</f>
        <v>738.44899999999996</v>
      </c>
      <c r="O36" s="78">
        <f>+P8</f>
        <v>0.99636239243042835</v>
      </c>
      <c r="P36" s="100">
        <f>+F34</f>
        <v>916.7838934103695</v>
      </c>
      <c r="Q36" s="100">
        <f>+F35</f>
        <v>918.01866470741163</v>
      </c>
      <c r="R36" s="100">
        <f>+F36</f>
        <v>919.25343600445353</v>
      </c>
      <c r="S36" s="100">
        <f>+F37</f>
        <v>920.48820730149555</v>
      </c>
      <c r="T36" s="100">
        <f>+F38</f>
        <v>921.72297859853745</v>
      </c>
      <c r="U36" s="100">
        <f>+F39</f>
        <v>922.95774989557958</v>
      </c>
      <c r="V36" s="100">
        <f>+F40</f>
        <v>924.19252119262148</v>
      </c>
      <c r="AA36" s="66"/>
    </row>
    <row r="37" spans="1:27" x14ac:dyDescent="0.2">
      <c r="A37" s="157">
        <f t="shared" si="7"/>
        <v>7.5</v>
      </c>
      <c r="B37" s="154">
        <f t="shared" si="1"/>
        <v>1.2288971168469147</v>
      </c>
      <c r="C37" s="155">
        <f t="shared" si="2"/>
        <v>911.2714789251437</v>
      </c>
      <c r="D37" s="161">
        <v>740</v>
      </c>
      <c r="E37" s="155">
        <f t="shared" si="3"/>
        <v>999.13319999999999</v>
      </c>
      <c r="F37" s="157">
        <f t="shared" si="8"/>
        <v>920.48820730149555</v>
      </c>
      <c r="G37" s="154">
        <f t="shared" si="9"/>
        <v>0.31621059787143024</v>
      </c>
      <c r="H37" s="154">
        <f>+S40</f>
        <v>0.99641964842603026</v>
      </c>
      <c r="I37" s="157">
        <f t="shared" si="4"/>
        <v>106.26</v>
      </c>
      <c r="J37" s="157">
        <f t="shared" si="5"/>
        <v>252.72375615255487</v>
      </c>
      <c r="K37" s="157">
        <f t="shared" si="6"/>
        <v>37.973127006076169</v>
      </c>
      <c r="L37" s="159">
        <f t="shared" si="0"/>
        <v>106.53807319066769</v>
      </c>
      <c r="N37" s="162">
        <f>+F33</f>
        <v>920.39245078740998</v>
      </c>
      <c r="O37" s="100">
        <f t="shared" ref="O37:O43" si="10">+D34</f>
        <v>680</v>
      </c>
      <c r="P37" s="78">
        <f t="dataTable" ref="P37:V43" dt2D="1" dtr="0" r1="N37" r2="N36"/>
        <v>0.99358448464402316</v>
      </c>
      <c r="Q37" s="78">
        <v>0.99364913911800135</v>
      </c>
      <c r="R37" s="78">
        <v>0.99371473737634008</v>
      </c>
      <c r="S37" s="78">
        <v>0.99378128001051347</v>
      </c>
      <c r="T37" s="78">
        <v>0.99384876762380292</v>
      </c>
      <c r="U37" s="78">
        <v>0.9939172008312025</v>
      </c>
      <c r="V37" s="78">
        <v>0.99398658025933329</v>
      </c>
      <c r="X37" s="163"/>
      <c r="Y37" s="65"/>
      <c r="Z37" s="65"/>
      <c r="AA37" s="80"/>
    </row>
    <row r="38" spans="1:27" ht="15.75" x14ac:dyDescent="0.25">
      <c r="A38" s="157">
        <f t="shared" si="7"/>
        <v>7.5</v>
      </c>
      <c r="B38" s="154">
        <f t="shared" si="1"/>
        <v>1.1973036451516286</v>
      </c>
      <c r="C38" s="155">
        <f t="shared" si="2"/>
        <v>912.74320125990027</v>
      </c>
      <c r="D38" s="161">
        <v>760</v>
      </c>
      <c r="E38" s="155">
        <f t="shared" si="3"/>
        <v>999.13319999999999</v>
      </c>
      <c r="F38" s="157">
        <f t="shared" si="8"/>
        <v>921.72297859853745</v>
      </c>
      <c r="G38" s="154">
        <f t="shared" si="9"/>
        <v>0.33489851965537026</v>
      </c>
      <c r="H38" s="154">
        <f>+T41</f>
        <v>0.9970976819054066</v>
      </c>
      <c r="I38" s="157">
        <f t="shared" si="4"/>
        <v>106.26</v>
      </c>
      <c r="J38" s="157">
        <f t="shared" si="5"/>
        <v>240.95542965449064</v>
      </c>
      <c r="K38" s="157">
        <f t="shared" si="6"/>
        <v>37.973127006076169</v>
      </c>
      <c r="L38" s="159">
        <f t="shared" si="0"/>
        <v>110.50697395975999</v>
      </c>
      <c r="N38" s="68"/>
      <c r="O38" s="100">
        <f t="shared" si="10"/>
        <v>700</v>
      </c>
      <c r="P38" s="78">
        <v>0.99463542625521406</v>
      </c>
      <c r="Q38" s="78">
        <v>0.99468768237017535</v>
      </c>
      <c r="R38" s="78">
        <v>0.99474078705451796</v>
      </c>
      <c r="S38" s="78">
        <v>0.99479474057631379</v>
      </c>
      <c r="T38" s="78">
        <v>0.99484954321554964</v>
      </c>
      <c r="U38" s="78">
        <v>0.99490519526399868</v>
      </c>
      <c r="V38" s="78">
        <v>0.9949616970250923</v>
      </c>
      <c r="X38" s="164"/>
      <c r="Y38" s="65"/>
      <c r="Z38" s="84"/>
      <c r="AA38" s="94"/>
    </row>
    <row r="39" spans="1:27" x14ac:dyDescent="0.2">
      <c r="A39" s="157">
        <f t="shared" si="7"/>
        <v>7.5</v>
      </c>
      <c r="B39" s="154">
        <f>$E$18*D39+$F$18</f>
        <v>1.1657101734563424</v>
      </c>
      <c r="C39" s="155">
        <f t="shared" si="2"/>
        <v>914.21492359465697</v>
      </c>
      <c r="D39" s="161">
        <v>780</v>
      </c>
      <c r="E39" s="155">
        <f t="shared" si="3"/>
        <v>999.13319999999999</v>
      </c>
      <c r="F39" s="157">
        <f t="shared" si="8"/>
        <v>922.95774989557958</v>
      </c>
      <c r="G39" s="154">
        <f t="shared" si="9"/>
        <v>0.35741159207849288</v>
      </c>
      <c r="H39" s="154">
        <f>+U42</f>
        <v>0.99767562948024746</v>
      </c>
      <c r="I39" s="157">
        <f t="shared" si="4"/>
        <v>106.26</v>
      </c>
      <c r="J39" s="157">
        <f t="shared" si="5"/>
        <v>228.34156185961714</v>
      </c>
      <c r="K39" s="157">
        <f t="shared" si="6"/>
        <v>37.973127006076169</v>
      </c>
      <c r="L39" s="159">
        <f t="shared" si="0"/>
        <v>115.30869110000556</v>
      </c>
      <c r="N39" s="68"/>
      <c r="O39" s="100">
        <f t="shared" si="10"/>
        <v>720</v>
      </c>
      <c r="P39" s="78">
        <v>0.99553973363285708</v>
      </c>
      <c r="Q39" s="78">
        <v>0.99558130560433988</v>
      </c>
      <c r="R39" s="78">
        <v>0.9956236445056964</v>
      </c>
      <c r="S39" s="78">
        <v>0.99566675032600138</v>
      </c>
      <c r="T39" s="78">
        <v>0.99571062306707159</v>
      </c>
      <c r="U39" s="78">
        <v>0.99575526274329063</v>
      </c>
      <c r="V39" s="78">
        <v>0.99580066938142975</v>
      </c>
      <c r="X39" s="65"/>
      <c r="Y39" s="65"/>
      <c r="Z39" s="84"/>
      <c r="AA39" s="94"/>
    </row>
    <row r="40" spans="1:27" x14ac:dyDescent="0.2">
      <c r="A40" s="157">
        <f t="shared" si="7"/>
        <v>7.5</v>
      </c>
      <c r="B40" s="154">
        <f t="shared" si="1"/>
        <v>1.1341167017610563</v>
      </c>
      <c r="C40" s="155">
        <f t="shared" si="2"/>
        <v>915.68664592941354</v>
      </c>
      <c r="D40" s="161">
        <v>800</v>
      </c>
      <c r="E40" s="155">
        <f t="shared" si="3"/>
        <v>999.13319999999999</v>
      </c>
      <c r="F40" s="157">
        <f t="shared" si="8"/>
        <v>924.19252119262148</v>
      </c>
      <c r="G40" s="154">
        <f t="shared" si="9"/>
        <v>0.38483616490589656</v>
      </c>
      <c r="H40" s="154">
        <f>+V43</f>
        <v>0.99816815420246452</v>
      </c>
      <c r="I40" s="157">
        <f t="shared" si="4"/>
        <v>106.26</v>
      </c>
      <c r="J40" s="157">
        <f t="shared" si="5"/>
        <v>214.91133414190554</v>
      </c>
      <c r="K40" s="157">
        <f t="shared" si="6"/>
        <v>37.973127006076169</v>
      </c>
      <c r="L40" s="159">
        <f t="shared" si="0"/>
        <v>121.1761218292432</v>
      </c>
      <c r="N40" s="68"/>
      <c r="O40" s="100">
        <f t="shared" si="10"/>
        <v>740</v>
      </c>
      <c r="P40" s="78">
        <v>0.99632052591447351</v>
      </c>
      <c r="Q40" s="78">
        <v>0.99635287028384023</v>
      </c>
      <c r="R40" s="78">
        <v>0.99638591120910391</v>
      </c>
      <c r="S40" s="78">
        <v>0.99641964842603026</v>
      </c>
      <c r="T40" s="78">
        <v>0.99645408168476568</v>
      </c>
      <c r="U40" s="78">
        <v>0.99648921074958419</v>
      </c>
      <c r="V40" s="78">
        <v>0.99652503539865112</v>
      </c>
      <c r="X40" s="65"/>
      <c r="Y40" s="65"/>
      <c r="Z40" s="84"/>
      <c r="AA40" s="94"/>
    </row>
    <row r="41" spans="1:27" x14ac:dyDescent="0.2">
      <c r="A41" s="165"/>
      <c r="B41" s="54"/>
      <c r="C41" s="54"/>
      <c r="D41" s="54"/>
      <c r="H41" s="166"/>
      <c r="I41" s="143"/>
      <c r="N41" s="68"/>
      <c r="O41" s="100">
        <f t="shared" si="10"/>
        <v>760</v>
      </c>
      <c r="P41" s="78">
        <v>0.99699642028956259</v>
      </c>
      <c r="Q41" s="78">
        <v>0.99702078263743621</v>
      </c>
      <c r="R41" s="78">
        <v>0.99704578069281313</v>
      </c>
      <c r="S41" s="78">
        <v>0.99707141394625787</v>
      </c>
      <c r="T41" s="78">
        <v>0.9970976819054066</v>
      </c>
      <c r="U41" s="78">
        <v>0.9971245840946128</v>
      </c>
      <c r="V41" s="78">
        <v>0.9971521200546114</v>
      </c>
      <c r="X41" s="65"/>
      <c r="Y41" s="65"/>
      <c r="Z41" s="167"/>
      <c r="AA41" s="168"/>
    </row>
    <row r="42" spans="1:27" x14ac:dyDescent="0.2">
      <c r="I42" s="143"/>
      <c r="J42" s="166"/>
      <c r="N42" s="68"/>
      <c r="O42" s="100">
        <f t="shared" si="10"/>
        <v>780</v>
      </c>
      <c r="P42" s="78">
        <v>0.99758254967875926</v>
      </c>
      <c r="Q42" s="78">
        <v>0.99760000091023804</v>
      </c>
      <c r="R42" s="78">
        <v>0.99761803526187043</v>
      </c>
      <c r="S42" s="78">
        <v>0.99763665196728357</v>
      </c>
      <c r="T42" s="78">
        <v>0.9976558502814673</v>
      </c>
      <c r="U42" s="78">
        <v>0.99767562948024746</v>
      </c>
      <c r="V42" s="78">
        <v>0.99769598885978417</v>
      </c>
      <c r="X42" s="65"/>
      <c r="Y42" s="65"/>
      <c r="Z42" s="167"/>
      <c r="AA42" s="168"/>
    </row>
    <row r="43" spans="1:27" x14ac:dyDescent="0.2">
      <c r="J43" s="166"/>
      <c r="N43" s="68"/>
      <c r="O43" s="100">
        <f t="shared" si="10"/>
        <v>800</v>
      </c>
      <c r="P43" s="78">
        <v>0.99809132029896119</v>
      </c>
      <c r="Q43" s="78">
        <v>0.9981027844617657</v>
      </c>
      <c r="R43" s="78">
        <v>0.99811478660857322</v>
      </c>
      <c r="S43" s="78">
        <v>0.99812732567668971</v>
      </c>
      <c r="T43" s="78">
        <v>0.99814040063178167</v>
      </c>
      <c r="U43" s="78">
        <v>0.99815401046705254</v>
      </c>
      <c r="V43" s="78">
        <v>0.99816815420246452</v>
      </c>
      <c r="X43" s="65"/>
      <c r="Y43" s="65"/>
      <c r="Z43" s="167"/>
      <c r="AA43" s="168"/>
    </row>
    <row r="44" spans="1:27" ht="13.5" thickBot="1" x14ac:dyDescent="0.25">
      <c r="J44" s="166"/>
      <c r="N44" s="75"/>
      <c r="O44" s="169"/>
      <c r="P44" s="169"/>
      <c r="Q44" s="169"/>
      <c r="R44" s="169"/>
      <c r="S44" s="169"/>
      <c r="T44" s="169"/>
      <c r="U44" s="169"/>
      <c r="V44" s="169"/>
      <c r="W44" s="169"/>
      <c r="X44" s="170"/>
      <c r="Y44" s="170"/>
      <c r="Z44" s="171"/>
      <c r="AA44" s="172"/>
    </row>
    <row r="45" spans="1:27" ht="14.25" thickTop="1" thickBot="1" x14ac:dyDescent="0.25">
      <c r="H45" s="144" t="s">
        <v>46</v>
      </c>
      <c r="J45" s="166"/>
      <c r="P45" s="82"/>
      <c r="X45" s="65"/>
      <c r="Y45" s="65"/>
      <c r="Z45" s="167"/>
      <c r="AA45" s="167"/>
    </row>
    <row r="46" spans="1:27" x14ac:dyDescent="0.2">
      <c r="D46" s="173" t="s">
        <v>23</v>
      </c>
      <c r="E46" s="174"/>
      <c r="F46" s="174"/>
      <c r="G46" s="175">
        <f>LINEST(J34:J40,$D34:$D40)</f>
        <v>-0.56402198488872768</v>
      </c>
      <c r="H46" s="160">
        <f>INDEX(LINEST(J34:J40,D34:D40,1,1),3)</f>
        <v>0.99531620318239644</v>
      </c>
      <c r="J46" s="166"/>
      <c r="O46" s="160"/>
      <c r="X46" s="65"/>
      <c r="Y46" s="65"/>
      <c r="Z46" s="167"/>
      <c r="AA46" s="167"/>
    </row>
    <row r="47" spans="1:27" x14ac:dyDescent="0.2">
      <c r="D47" s="103" t="s">
        <v>24</v>
      </c>
      <c r="G47" s="176">
        <f>LINEST(L34:L40,$D34:$D40)</f>
        <v>0.18888391024331413</v>
      </c>
      <c r="H47" s="160">
        <f>INDEX(LINEST(L34:L40,D34:D40,1,1),3)</f>
        <v>0.97428708120195451</v>
      </c>
      <c r="J47" s="166"/>
      <c r="X47" s="65"/>
      <c r="Y47" s="65"/>
      <c r="Z47" s="65"/>
      <c r="AA47" s="65"/>
    </row>
    <row r="48" spans="1:27" ht="13.5" thickBot="1" x14ac:dyDescent="0.25">
      <c r="D48" s="177" t="s">
        <v>25</v>
      </c>
      <c r="E48" s="178"/>
      <c r="F48" s="178"/>
      <c r="G48" s="179">
        <f>+G46+G47</f>
        <v>-0.37513807464541354</v>
      </c>
      <c r="J48" s="166"/>
    </row>
    <row r="49" spans="10:15" x14ac:dyDescent="0.2">
      <c r="J49" s="166"/>
      <c r="O49" s="166"/>
    </row>
    <row r="50" spans="10:15" x14ac:dyDescent="0.2">
      <c r="J50" s="166"/>
    </row>
    <row r="51" spans="10:15" x14ac:dyDescent="0.2">
      <c r="J51" s="166"/>
    </row>
    <row r="52" spans="10:15" x14ac:dyDescent="0.2">
      <c r="J52" s="166"/>
    </row>
  </sheetData>
  <mergeCells count="1">
    <mergeCell ref="L15:M15"/>
  </mergeCells>
  <pageMargins left="0" right="0.15748031496062992" top="0.51181102362204722" bottom="0.55118110236220474" header="0.51181102362204722" footer="0.51181102362204722"/>
  <pageSetup scale="78" orientation="landscape" r:id="rId1"/>
  <headerFooter alignWithMargins="0">
    <oddFooter>&amp;L&amp;F</oddFooter>
  </headerFooter>
  <customProperties>
    <customPr name="GUID" r:id="rId2"/>
  </customPropertie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pageSetUpPr fitToPage="1"/>
  </sheetPr>
  <dimension ref="A1:M54"/>
  <sheetViews>
    <sheetView showGridLines="0" topLeftCell="A42" zoomScale="140" zoomScaleNormal="140" workbookViewId="0">
      <selection activeCell="K53" sqref="K53"/>
    </sheetView>
  </sheetViews>
  <sheetFormatPr defaultColWidth="9.140625" defaultRowHeight="12.75" x14ac:dyDescent="0.2"/>
  <cols>
    <col min="1" max="1" width="19.7109375" style="18" bestFit="1" customWidth="1"/>
    <col min="2" max="2" width="11.7109375" style="18" customWidth="1"/>
    <col min="3" max="3" width="9.140625" style="18" customWidth="1"/>
    <col min="4" max="4" width="14.7109375" style="18" customWidth="1"/>
    <col min="5" max="5" width="11.140625" style="18" bestFit="1" customWidth="1"/>
    <col min="6" max="16384" width="9.140625" style="18"/>
  </cols>
  <sheetData>
    <row r="1" spans="1:9" ht="34.5" x14ac:dyDescent="0.45">
      <c r="A1" s="198" t="s">
        <v>101</v>
      </c>
      <c r="B1" s="198"/>
      <c r="C1" s="198"/>
      <c r="D1" s="198"/>
      <c r="E1" s="198"/>
      <c r="F1" s="198"/>
      <c r="G1" s="198"/>
      <c r="H1" s="198"/>
      <c r="I1" s="198"/>
    </row>
    <row r="3" spans="1:9" ht="14.25" x14ac:dyDescent="0.2">
      <c r="A3" s="19" t="str">
        <f>'MODEL API 12.3'!D10</f>
        <v>YYYY-MM-DD</v>
      </c>
    </row>
    <row r="4" spans="1:9" ht="13.5" thickBot="1" x14ac:dyDescent="0.25"/>
    <row r="5" spans="1:9" ht="13.5" thickTop="1" x14ac:dyDescent="0.2">
      <c r="A5" s="20"/>
      <c r="B5" s="21"/>
      <c r="C5" s="21"/>
      <c r="D5" s="21"/>
      <c r="E5" s="21"/>
      <c r="F5" s="21"/>
      <c r="G5" s="21"/>
      <c r="H5" s="21"/>
      <c r="I5" s="22"/>
    </row>
    <row r="6" spans="1:9" ht="18" x14ac:dyDescent="0.25">
      <c r="A6" s="23" t="s">
        <v>29</v>
      </c>
      <c r="I6" s="24"/>
    </row>
    <row r="7" spans="1:9" ht="20.25" customHeight="1" x14ac:dyDescent="0.25">
      <c r="A7" s="25"/>
      <c r="B7" s="26"/>
      <c r="I7" s="24"/>
    </row>
    <row r="8" spans="1:9" ht="48.75" customHeight="1" x14ac:dyDescent="0.2">
      <c r="A8" s="199" t="s">
        <v>136</v>
      </c>
      <c r="B8" s="200"/>
      <c r="C8" s="200"/>
      <c r="D8" s="200"/>
      <c r="E8" s="200"/>
      <c r="F8" s="200"/>
      <c r="G8" s="200"/>
      <c r="H8" s="200"/>
      <c r="I8" s="201"/>
    </row>
    <row r="9" spans="1:9" x14ac:dyDescent="0.2">
      <c r="A9" s="25"/>
      <c r="I9" s="24"/>
    </row>
    <row r="10" spans="1:9" ht="15.75" customHeight="1" x14ac:dyDescent="0.25">
      <c r="A10" s="202" t="str">
        <f>'MODEL API 12.3'!D5</f>
        <v>mm/yy</v>
      </c>
      <c r="B10" s="203"/>
      <c r="C10" s="203"/>
      <c r="D10" s="203"/>
      <c r="E10" s="203"/>
      <c r="F10" s="203"/>
      <c r="G10" s="203"/>
      <c r="H10" s="203"/>
      <c r="I10" s="204"/>
    </row>
    <row r="11" spans="1:9" ht="13.5" thickBot="1" x14ac:dyDescent="0.25">
      <c r="A11" s="25"/>
      <c r="I11" s="24"/>
    </row>
    <row r="12" spans="1:9" x14ac:dyDescent="0.2">
      <c r="A12" s="25"/>
      <c r="B12" s="27" t="s">
        <v>91</v>
      </c>
      <c r="C12" s="28"/>
      <c r="D12" s="28"/>
      <c r="E12" s="28"/>
      <c r="F12" s="28"/>
      <c r="G12" s="28"/>
      <c r="H12" s="29"/>
      <c r="I12" s="24"/>
    </row>
    <row r="13" spans="1:9" x14ac:dyDescent="0.2">
      <c r="A13" s="25"/>
      <c r="B13" s="30" t="s">
        <v>90</v>
      </c>
      <c r="H13" s="31"/>
      <c r="I13" s="24"/>
    </row>
    <row r="14" spans="1:9" x14ac:dyDescent="0.2">
      <c r="A14" s="25"/>
      <c r="B14" s="30"/>
      <c r="H14" s="31"/>
      <c r="I14" s="24"/>
    </row>
    <row r="15" spans="1:9" ht="18" x14ac:dyDescent="0.25">
      <c r="A15" s="25"/>
      <c r="B15" s="30"/>
      <c r="C15" s="32"/>
      <c r="D15" s="33" t="s">
        <v>45</v>
      </c>
      <c r="E15" s="34">
        <f>'MODEL API 12.3'!J5</f>
        <v>0.38</v>
      </c>
      <c r="F15" s="17" t="s">
        <v>39</v>
      </c>
      <c r="G15" s="17"/>
      <c r="H15" s="31"/>
      <c r="I15" s="24"/>
    </row>
    <row r="16" spans="1:9" x14ac:dyDescent="0.2">
      <c r="A16" s="25"/>
      <c r="B16" s="30"/>
      <c r="D16" s="35" t="s">
        <v>47</v>
      </c>
      <c r="E16" s="36">
        <f>'MODEL API 12.3'!I24</f>
        <v>920.39245078740998</v>
      </c>
      <c r="F16" s="18" t="s">
        <v>42</v>
      </c>
      <c r="H16" s="31"/>
      <c r="I16" s="24"/>
    </row>
    <row r="17" spans="1:9" ht="13.5" thickBot="1" x14ac:dyDescent="0.25">
      <c r="A17" s="25"/>
      <c r="B17" s="37"/>
      <c r="C17" s="38"/>
      <c r="D17" s="38"/>
      <c r="E17" s="38"/>
      <c r="F17" s="38"/>
      <c r="G17" s="38"/>
      <c r="H17" s="39"/>
      <c r="I17" s="24"/>
    </row>
    <row r="18" spans="1:9" x14ac:dyDescent="0.2">
      <c r="A18" s="25"/>
      <c r="I18" s="24"/>
    </row>
    <row r="19" spans="1:9" ht="13.5" thickBot="1" x14ac:dyDescent="0.25">
      <c r="A19" s="25"/>
      <c r="I19" s="24"/>
    </row>
    <row r="20" spans="1:9" x14ac:dyDescent="0.2">
      <c r="A20" s="25"/>
      <c r="B20" s="27" t="s">
        <v>92</v>
      </c>
      <c r="C20" s="28"/>
      <c r="D20" s="28"/>
      <c r="E20" s="28"/>
      <c r="F20" s="28"/>
      <c r="G20" s="28"/>
      <c r="H20" s="29"/>
      <c r="I20" s="24"/>
    </row>
    <row r="21" spans="1:9" x14ac:dyDescent="0.2">
      <c r="A21" s="25"/>
      <c r="B21" s="30"/>
      <c r="H21" s="31"/>
      <c r="I21" s="24"/>
    </row>
    <row r="22" spans="1:9" x14ac:dyDescent="0.2">
      <c r="A22" s="25"/>
      <c r="B22" s="30" t="s">
        <v>31</v>
      </c>
      <c r="H22" s="31"/>
      <c r="I22" s="24"/>
    </row>
    <row r="23" spans="1:9" x14ac:dyDescent="0.2">
      <c r="A23" s="25"/>
      <c r="B23" s="30"/>
      <c r="D23" s="35" t="s">
        <v>32</v>
      </c>
      <c r="E23" s="40">
        <f>'MODEL API 12.3'!J33</f>
        <v>253.6</v>
      </c>
      <c r="F23" s="18" t="s">
        <v>38</v>
      </c>
      <c r="H23" s="31"/>
      <c r="I23" s="24"/>
    </row>
    <row r="24" spans="1:9" x14ac:dyDescent="0.2">
      <c r="A24" s="25"/>
      <c r="B24" s="30"/>
      <c r="D24" s="35" t="s">
        <v>33</v>
      </c>
      <c r="E24" s="40">
        <f>'MODEL API 12.3'!I33</f>
        <v>106.26</v>
      </c>
      <c r="F24" s="18" t="s">
        <v>38</v>
      </c>
      <c r="H24" s="31"/>
      <c r="I24" s="24"/>
    </row>
    <row r="25" spans="1:9" x14ac:dyDescent="0.2">
      <c r="A25" s="25"/>
      <c r="B25" s="30"/>
      <c r="D25" s="35" t="s">
        <v>34</v>
      </c>
      <c r="E25" s="41">
        <f>'MODEL API 12.3'!D8</f>
        <v>7.5</v>
      </c>
      <c r="F25" s="18" t="s">
        <v>41</v>
      </c>
      <c r="H25" s="31"/>
      <c r="I25" s="24"/>
    </row>
    <row r="26" spans="1:9" x14ac:dyDescent="0.2">
      <c r="A26" s="25"/>
      <c r="B26" s="30"/>
      <c r="D26" s="35" t="s">
        <v>35</v>
      </c>
      <c r="E26" s="36">
        <f>'MODEL API 12.3'!D33</f>
        <v>738.44899999999996</v>
      </c>
      <c r="F26" s="18" t="s">
        <v>42</v>
      </c>
      <c r="H26" s="31"/>
      <c r="I26" s="24"/>
    </row>
    <row r="27" spans="1:9" ht="13.5" thickBot="1" x14ac:dyDescent="0.25">
      <c r="A27" s="25"/>
      <c r="B27" s="42"/>
      <c r="C27" s="43"/>
      <c r="D27" s="43"/>
      <c r="E27" s="43"/>
      <c r="F27" s="43"/>
      <c r="G27" s="38"/>
      <c r="H27" s="39"/>
      <c r="I27" s="24"/>
    </row>
    <row r="28" spans="1:9" x14ac:dyDescent="0.2">
      <c r="A28" s="25"/>
      <c r="I28" s="24"/>
    </row>
    <row r="29" spans="1:9" ht="13.5" thickBot="1" x14ac:dyDescent="0.25">
      <c r="A29" s="25"/>
      <c r="I29" s="24"/>
    </row>
    <row r="30" spans="1:9" x14ac:dyDescent="0.2">
      <c r="A30" s="25"/>
      <c r="B30" s="44" t="s">
        <v>93</v>
      </c>
      <c r="C30" s="28"/>
      <c r="D30" s="28"/>
      <c r="E30" s="28"/>
      <c r="F30" s="28"/>
      <c r="G30" s="28"/>
      <c r="H30" s="29"/>
      <c r="I30" s="24"/>
    </row>
    <row r="31" spans="1:9" x14ac:dyDescent="0.2">
      <c r="A31" s="25"/>
      <c r="B31" s="45"/>
      <c r="H31" s="31"/>
      <c r="I31" s="24"/>
    </row>
    <row r="32" spans="1:9" ht="14.25" x14ac:dyDescent="0.2">
      <c r="A32" s="25"/>
      <c r="B32" s="30"/>
      <c r="D32" s="35" t="s">
        <v>104</v>
      </c>
      <c r="E32" s="40">
        <v>1.38</v>
      </c>
      <c r="F32" s="18" t="s">
        <v>40</v>
      </c>
      <c r="H32" s="31"/>
      <c r="I32" s="24"/>
    </row>
    <row r="33" spans="1:13" ht="13.5" thickBot="1" x14ac:dyDescent="0.25">
      <c r="A33" s="25"/>
      <c r="B33" s="46"/>
      <c r="C33" s="47"/>
      <c r="D33" s="47"/>
      <c r="E33" s="47"/>
      <c r="F33" s="47"/>
      <c r="G33" s="47"/>
      <c r="H33" s="48"/>
      <c r="I33" s="24"/>
    </row>
    <row r="34" spans="1:13" x14ac:dyDescent="0.2">
      <c r="A34" s="25"/>
      <c r="B34" s="18" t="s">
        <v>36</v>
      </c>
      <c r="I34" s="24"/>
    </row>
    <row r="35" spans="1:13" x14ac:dyDescent="0.2">
      <c r="A35" s="25"/>
      <c r="I35" s="24"/>
    </row>
    <row r="36" spans="1:13" x14ac:dyDescent="0.2">
      <c r="A36" s="25"/>
      <c r="D36" s="18" t="s">
        <v>103</v>
      </c>
      <c r="E36" s="18" t="s">
        <v>99</v>
      </c>
      <c r="I36" s="24"/>
    </row>
    <row r="37" spans="1:13" x14ac:dyDescent="0.2">
      <c r="A37" s="25"/>
      <c r="E37" s="18" t="s">
        <v>98</v>
      </c>
      <c r="I37" s="24"/>
    </row>
    <row r="38" spans="1:13" x14ac:dyDescent="0.2">
      <c r="A38" s="25"/>
      <c r="D38" s="18" t="s">
        <v>37</v>
      </c>
      <c r="E38" s="18" t="s">
        <v>43</v>
      </c>
      <c r="I38" s="24"/>
      <c r="M38" s="40"/>
    </row>
    <row r="39" spans="1:13" x14ac:dyDescent="0.2">
      <c r="A39" s="25"/>
      <c r="D39" s="18" t="s">
        <v>30</v>
      </c>
      <c r="E39" s="18" t="s">
        <v>44</v>
      </c>
      <c r="I39" s="24"/>
    </row>
    <row r="40" spans="1:13" ht="13.5" thickBot="1" x14ac:dyDescent="0.25">
      <c r="A40" s="49"/>
      <c r="B40" s="50"/>
      <c r="C40" s="50"/>
      <c r="D40" s="50"/>
      <c r="E40" s="50"/>
      <c r="F40" s="50"/>
      <c r="G40" s="50"/>
      <c r="H40" s="50"/>
      <c r="I40" s="51"/>
    </row>
    <row r="41" spans="1:13" ht="13.5" thickTop="1" x14ac:dyDescent="0.2">
      <c r="A41" s="52"/>
      <c r="B41" s="52"/>
      <c r="C41" s="52"/>
      <c r="D41" s="52"/>
      <c r="E41" s="52"/>
      <c r="F41" s="52"/>
      <c r="G41" s="52"/>
      <c r="H41" s="52"/>
      <c r="I41" s="52"/>
    </row>
    <row r="42" spans="1:13" ht="18" customHeight="1" x14ac:dyDescent="0.2">
      <c r="A42" s="205" t="s">
        <v>102</v>
      </c>
      <c r="B42" s="205"/>
      <c r="C42" s="205"/>
      <c r="D42" s="205"/>
      <c r="E42" s="205"/>
      <c r="F42" s="205"/>
      <c r="G42" s="205"/>
      <c r="H42" s="205"/>
      <c r="I42" s="205"/>
    </row>
    <row r="43" spans="1:13" ht="12.75" customHeight="1" x14ac:dyDescent="0.2">
      <c r="A43" s="209" t="s">
        <v>106</v>
      </c>
      <c r="B43" s="209"/>
      <c r="C43" s="209"/>
      <c r="D43" s="209"/>
      <c r="E43" s="209"/>
      <c r="F43" s="209"/>
      <c r="G43" s="209"/>
      <c r="H43" s="209"/>
      <c r="I43" s="209"/>
    </row>
    <row r="44" spans="1:13" x14ac:dyDescent="0.2">
      <c r="A44" s="52"/>
      <c r="B44" s="52"/>
      <c r="C44" s="52"/>
      <c r="D44" s="52"/>
      <c r="E44" s="52"/>
      <c r="F44" s="52"/>
      <c r="G44" s="52"/>
      <c r="H44" s="52"/>
      <c r="I44" s="52"/>
    </row>
    <row r="45" spans="1:13" x14ac:dyDescent="0.2">
      <c r="A45" s="210" t="s">
        <v>107</v>
      </c>
      <c r="B45" s="211"/>
      <c r="C45" s="211"/>
      <c r="D45" s="211"/>
      <c r="E45" s="211"/>
      <c r="F45" s="211"/>
      <c r="G45" s="211"/>
      <c r="H45" s="211"/>
      <c r="I45" s="211"/>
    </row>
    <row r="46" spans="1:13" x14ac:dyDescent="0.2">
      <c r="A46" s="208" t="s">
        <v>108</v>
      </c>
      <c r="B46" s="207"/>
      <c r="C46" s="207"/>
      <c r="D46" s="207"/>
      <c r="E46" s="207"/>
      <c r="F46" s="207"/>
      <c r="G46" s="207"/>
      <c r="H46" s="207"/>
      <c r="I46" s="207"/>
    </row>
    <row r="47" spans="1:13" x14ac:dyDescent="0.2">
      <c r="A47" s="206" t="s">
        <v>109</v>
      </c>
      <c r="B47" s="207"/>
      <c r="C47" s="207"/>
      <c r="D47" s="207"/>
      <c r="E47" s="207"/>
      <c r="F47" s="207"/>
      <c r="G47" s="207"/>
      <c r="H47" s="207"/>
      <c r="I47" s="207"/>
    </row>
    <row r="48" spans="1:13" ht="30" customHeight="1" x14ac:dyDescent="0.2">
      <c r="A48" s="197" t="s">
        <v>114</v>
      </c>
      <c r="B48" s="197"/>
      <c r="C48" s="197"/>
      <c r="D48" s="197"/>
      <c r="E48" s="197"/>
      <c r="F48" s="197"/>
      <c r="G48" s="197"/>
      <c r="H48" s="197"/>
      <c r="I48" s="197"/>
    </row>
    <row r="49" spans="1:9" ht="30" customHeight="1" x14ac:dyDescent="0.2">
      <c r="A49" s="197" t="s">
        <v>133</v>
      </c>
      <c r="B49" s="197"/>
      <c r="C49" s="197"/>
      <c r="D49" s="197"/>
      <c r="E49" s="197"/>
      <c r="F49" s="197"/>
      <c r="G49" s="197"/>
      <c r="H49" s="197"/>
      <c r="I49" s="197"/>
    </row>
    <row r="50" spans="1:9" ht="52.5" customHeight="1" x14ac:dyDescent="0.2">
      <c r="A50" s="197" t="s">
        <v>137</v>
      </c>
      <c r="B50" s="197"/>
      <c r="C50" s="197"/>
      <c r="D50" s="197"/>
      <c r="E50" s="197"/>
      <c r="F50" s="197"/>
      <c r="G50" s="197"/>
      <c r="H50" s="197"/>
      <c r="I50" s="197"/>
    </row>
    <row r="51" spans="1:9" ht="32.25" customHeight="1" x14ac:dyDescent="0.2">
      <c r="A51" s="197" t="s">
        <v>138</v>
      </c>
      <c r="B51" s="197"/>
      <c r="C51" s="197"/>
      <c r="D51" s="197"/>
      <c r="E51" s="197"/>
      <c r="F51" s="197"/>
      <c r="G51" s="197"/>
      <c r="H51" s="197"/>
      <c r="I51" s="197"/>
    </row>
    <row r="52" spans="1:9" ht="28.5" customHeight="1" x14ac:dyDescent="0.2">
      <c r="A52" s="197" t="s">
        <v>139</v>
      </c>
      <c r="B52" s="197"/>
      <c r="C52" s="197"/>
      <c r="D52" s="197"/>
      <c r="E52" s="197"/>
      <c r="F52" s="197"/>
      <c r="G52" s="197"/>
      <c r="H52" s="197"/>
      <c r="I52" s="197"/>
    </row>
    <row r="53" spans="1:9" ht="27" customHeight="1" x14ac:dyDescent="0.2">
      <c r="A53" s="197" t="s">
        <v>140</v>
      </c>
      <c r="B53" s="197"/>
      <c r="C53" s="197"/>
      <c r="D53" s="197"/>
      <c r="E53" s="197"/>
      <c r="F53" s="197"/>
      <c r="G53" s="197"/>
      <c r="H53" s="197"/>
      <c r="I53" s="197"/>
    </row>
    <row r="54" spans="1:9" ht="42" customHeight="1" x14ac:dyDescent="0.2">
      <c r="A54" s="197" t="s">
        <v>141</v>
      </c>
      <c r="B54" s="197"/>
      <c r="C54" s="197"/>
      <c r="D54" s="197"/>
      <c r="E54" s="197"/>
      <c r="F54" s="197"/>
      <c r="G54" s="197"/>
      <c r="H54" s="197"/>
      <c r="I54" s="197"/>
    </row>
  </sheetData>
  <mergeCells count="15">
    <mergeCell ref="A51:I51"/>
    <mergeCell ref="A52:I52"/>
    <mergeCell ref="A53:I53"/>
    <mergeCell ref="A54:I54"/>
    <mergeCell ref="A50:I50"/>
    <mergeCell ref="A48:I48"/>
    <mergeCell ref="A49:I49"/>
    <mergeCell ref="A1:I1"/>
    <mergeCell ref="A8:I8"/>
    <mergeCell ref="A10:I10"/>
    <mergeCell ref="A42:I42"/>
    <mergeCell ref="A47:I47"/>
    <mergeCell ref="A46:I46"/>
    <mergeCell ref="A43:I43"/>
    <mergeCell ref="A45:I45"/>
  </mergeCells>
  <phoneticPr fontId="0" type="noConversion"/>
  <hyperlinks>
    <hyperlink ref="A43" r:id="rId1" xr:uid="{00000000-0004-0000-0200-000000000000}"/>
    <hyperlink ref="A46" r:id="rId2" xr:uid="{00000000-0004-0000-0200-000001000000}"/>
  </hyperlinks>
  <printOptions horizontalCentered="1" verticalCentered="1"/>
  <pageMargins left="0.74803149606299202" right="0.74803149606299202" top="1.25984251968504" bottom="1.45669291338583" header="0.511811023622047" footer="0.511811023622047"/>
  <pageSetup scale="73" orientation="portrait" r:id="rId3"/>
  <headerFooter alignWithMargins="0"/>
  <customProperties>
    <customPr name="GUID" r:id="rId4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rgus-direct-storage xmlns="urn:argus-direct-storage:queries"/>
</file>

<file path=customXml/itemProps1.xml><?xml version="1.0" encoding="utf-8"?>
<ds:datastoreItem xmlns:ds="http://schemas.openxmlformats.org/officeDocument/2006/customXml" ds:itemID="{4003DE97-1CC3-49BF-8197-437ECE7A6C3A}">
  <ds:schemaRefs>
    <ds:schemaRef ds:uri="urn:argus-direct-storage:quer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Revisions</vt:lpstr>
      <vt:lpstr>MODEL API 12.3</vt:lpstr>
      <vt:lpstr>Model Report</vt:lpstr>
      <vt:lpstr>'MODEL API 12.3'!Print_Area</vt:lpstr>
      <vt:lpstr>'Model Report'!Print_Area</vt:lpstr>
    </vt:vector>
  </TitlesOfParts>
  <Company>Advantage Insight Group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Mayerly Bedoya</dc:creator>
  <cp:lastModifiedBy>Mayerly Bedoya</cp:lastModifiedBy>
  <cp:lastPrinted>2020-05-07T15:59:17Z</cp:lastPrinted>
  <dcterms:created xsi:type="dcterms:W3CDTF">2001-10-17T15:18:16Z</dcterms:created>
  <dcterms:modified xsi:type="dcterms:W3CDTF">2026-07-06T22:35:58Z</dcterms:modified>
</cp:coreProperties>
</file>